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https://q2e-my.sharepoint.com/personal/josh_rumbaugh_q2ebanking_com/Documents/Commercial Programs/2021 Lending/PPP3/PPP Excel Workbook from Vikas/"/>
    </mc:Choice>
  </mc:AlternateContent>
  <xr:revisionPtr revIDLastSave="37" documentId="8_{F58D92B5-1147-A445-A0F3-08ED7AE45972}" xr6:coauthVersionLast="46" xr6:coauthVersionMax="46" xr10:uidLastSave="{6AE8F4BE-039C-BA46-9222-B17EDD2568D8}"/>
  <bookViews>
    <workbookView xWindow="-36920" yWindow="460" windowWidth="36920" windowHeight="26980" xr2:uid="{FEDA3D3A-70E7-1247-81D2-84C195D55B4D}"/>
  </bookViews>
  <sheets>
    <sheet name="Instructions" sheetId="15" r:id="rId1"/>
    <sheet name="Loan Application" sheetId="1" r:id="rId2"/>
    <sheet name="StaticData" sheetId="2" r:id="rId3"/>
    <sheet name="Attestations" sheetId="3" r:id="rId4"/>
    <sheet name="Calculations" sheetId="4" r:id="rId5"/>
    <sheet name="NAICS Codes" sheetId="6" r:id="rId6"/>
    <sheet name="NAICS Sizing Data" sheetId="10" r:id="rId7"/>
    <sheet name="Sheet11" sheetId="14" state="hidden" r:id="rId8"/>
  </sheets>
  <definedNames>
    <definedName name="_xlnm._FilterDatabase" localSheetId="5" hidden="1">'NAICS Codes'!$C$1:$E$1049</definedName>
    <definedName name="_xlnm._FilterDatabase" localSheetId="6" hidden="1">'NAICS Sizing Data'!$A$1:$E$1150</definedName>
    <definedName name="AffiliateEmployees">'Loan Application'!$D$54</definedName>
    <definedName name="AnnualRevenue">'Loan Application'!$D$45</definedName>
    <definedName name="BusinessStartDate">'Loan Application'!$D$57</definedName>
    <definedName name="contacts" localSheetId="6">#REF!</definedName>
    <definedName name="contacts">#REF!</definedName>
    <definedName name="EIDLLoanAdvance">'Loan Application'!$D$73</definedName>
    <definedName name="eight" localSheetId="6">#REF!</definedName>
    <definedName name="eight">#REF!</definedName>
    <definedName name="eighteen" localSheetId="6">#REF!</definedName>
    <definedName name="eighteen">#REF!</definedName>
    <definedName name="eleven" localSheetId="6">#REF!</definedName>
    <definedName name="eleven">#REF!</definedName>
    <definedName name="fifteen" localSheetId="6">#REF!</definedName>
    <definedName name="fifteen">#REF!</definedName>
    <definedName name="five" localSheetId="6">#REF!</definedName>
    <definedName name="five">#REF!</definedName>
    <definedName name="four" localSheetId="6">#REF!</definedName>
    <definedName name="four">#REF!</definedName>
    <definedName name="fourteen" localSheetId="6">#REF!</definedName>
    <definedName name="fourteen">#REF!</definedName>
    <definedName name="LegalEntity">'Loan Application'!$D$9</definedName>
    <definedName name="NAICSCode">'Loan Application'!$D$48</definedName>
    <definedName name="nine" localSheetId="6">#REF!</definedName>
    <definedName name="nine">#REF!</definedName>
    <definedName name="nineteen" localSheetId="6">#REF!</definedName>
    <definedName name="nineteen">#REF!</definedName>
    <definedName name="NumberOfEmployees">'Loan Application'!$D$52</definedName>
    <definedName name="NumberOfLocations">'Loan Application'!$D$61</definedName>
    <definedName name="one" localSheetId="6">#REF!</definedName>
    <definedName name="one">#REF!</definedName>
    <definedName name="_xlnm.Print_Area" localSheetId="5">'NAICS Codes'!$C$1:$E$1049</definedName>
    <definedName name="_xlnm.Print_Area" localSheetId="6">'NAICS Sizing Data'!$A$1:$E$1150</definedName>
    <definedName name="ReceivedPreviousFunding">'Loan Application'!$D$5</definedName>
    <definedName name="seven" localSheetId="6">#REF!</definedName>
    <definedName name="seven">#REF!</definedName>
    <definedName name="seventeen" localSheetId="6">#REF!</definedName>
    <definedName name="seventeen">#REF!</definedName>
    <definedName name="six" localSheetId="6">#REF!</definedName>
    <definedName name="six">#REF!</definedName>
    <definedName name="sixteen" localSheetId="6">#REF!</definedName>
    <definedName name="sixteen">#REF!</definedName>
    <definedName name="ten" localSheetId="6">#REF!</definedName>
    <definedName name="ten">#REF!</definedName>
    <definedName name="thirteen" localSheetId="6">#REF!</definedName>
    <definedName name="thirteen">#REF!</definedName>
    <definedName name="three" localSheetId="6">#REF!</definedName>
    <definedName name="three">#REF!</definedName>
    <definedName name="twelve" localSheetId="6">#REF!</definedName>
    <definedName name="twelve">#REF!</definedName>
    <definedName name="two" localSheetId="6">#REF!</definedName>
    <definedName name="tw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4" l="1"/>
  <c r="E27" i="4"/>
  <c r="E31" i="4"/>
  <c r="E30" i="4"/>
  <c r="C23" i="4"/>
  <c r="C22" i="4"/>
  <c r="D67" i="1"/>
  <c r="C81" i="4"/>
  <c r="C118" i="4" l="1"/>
  <c r="E14" i="4" s="1"/>
  <c r="D86" i="1" s="1"/>
  <c r="C24" i="4"/>
  <c r="E24" i="4" s="1"/>
  <c r="D49" i="1"/>
  <c r="C117" i="4"/>
  <c r="C116" i="4"/>
  <c r="C71" i="1"/>
  <c r="C67" i="1"/>
  <c r="D66" i="2"/>
  <c r="E66" i="2" s="1"/>
  <c r="C59" i="4"/>
  <c r="C90" i="1"/>
  <c r="C89" i="1"/>
  <c r="C88" i="1"/>
  <c r="C87" i="1"/>
  <c r="C86" i="1"/>
  <c r="C85" i="1"/>
  <c r="C84" i="1"/>
  <c r="C83" i="1"/>
  <c r="C82" i="1"/>
  <c r="C81" i="1"/>
  <c r="C80" i="1"/>
  <c r="C79" i="1"/>
  <c r="C78" i="1"/>
  <c r="C77" i="1"/>
  <c r="C75" i="1"/>
  <c r="C73" i="1"/>
  <c r="C69" i="1"/>
  <c r="C65" i="1"/>
  <c r="C63" i="1"/>
  <c r="C7" i="1"/>
  <c r="C6" i="1"/>
  <c r="E18" i="4"/>
  <c r="D90" i="1" s="1"/>
  <c r="E17" i="4"/>
  <c r="D89" i="1" s="1"/>
  <c r="E12" i="4"/>
  <c r="D84" i="1" s="1"/>
  <c r="E15" i="4"/>
  <c r="D87" i="1" s="1"/>
  <c r="E13" i="4"/>
  <c r="D85" i="1" s="1"/>
  <c r="E10" i="4"/>
  <c r="D82" i="1" s="1"/>
  <c r="E9" i="4"/>
  <c r="D81" i="1" s="1"/>
  <c r="E11" i="4"/>
  <c r="D83" i="1" s="1"/>
  <c r="D69" i="2"/>
  <c r="E69" i="2" s="1"/>
  <c r="D68" i="2"/>
  <c r="E68" i="2" s="1"/>
  <c r="D67" i="2"/>
  <c r="E67" i="2" s="1"/>
  <c r="F29" i="2"/>
  <c r="F28" i="2"/>
  <c r="C19" i="1"/>
  <c r="C108" i="4"/>
  <c r="C102" i="4"/>
  <c r="C95" i="4"/>
  <c r="C96" i="4" s="1"/>
  <c r="C103" i="4" s="1"/>
  <c r="C94" i="4"/>
  <c r="B86" i="4"/>
  <c r="B74" i="4"/>
  <c r="E47" i="2"/>
  <c r="B63" i="4"/>
  <c r="C52" i="4"/>
  <c r="C58" i="4" s="1"/>
  <c r="C47" i="4"/>
  <c r="H31" i="4"/>
  <c r="H30" i="4"/>
  <c r="C46" i="4"/>
  <c r="C40" i="4"/>
  <c r="E40" i="4" s="1"/>
  <c r="H40" i="4" s="1"/>
  <c r="C39" i="4"/>
  <c r="E39" i="4" s="1"/>
  <c r="H39" i="4" s="1"/>
  <c r="C38" i="4"/>
  <c r="E38" i="4" s="1"/>
  <c r="C37" i="4"/>
  <c r="E37" i="4" s="1"/>
  <c r="H37" i="4" s="1"/>
  <c r="C36" i="4"/>
  <c r="E36" i="4" s="1"/>
  <c r="H36" i="4" s="1"/>
  <c r="E22" i="4"/>
  <c r="F1049" i="6"/>
  <c r="F1048" i="6"/>
  <c r="F1047" i="6"/>
  <c r="F1046" i="6"/>
  <c r="F1045" i="6"/>
  <c r="F1044" i="6"/>
  <c r="F1043" i="6"/>
  <c r="F1042" i="6"/>
  <c r="F1041" i="6"/>
  <c r="F1040" i="6"/>
  <c r="F1039" i="6"/>
  <c r="F1038" i="6"/>
  <c r="F1037" i="6"/>
  <c r="F1036" i="6"/>
  <c r="F1035" i="6"/>
  <c r="F1034" i="6"/>
  <c r="F1033" i="6"/>
  <c r="F1032" i="6"/>
  <c r="F1031" i="6"/>
  <c r="F1030" i="6"/>
  <c r="F1029" i="6"/>
  <c r="F1028" i="6"/>
  <c r="F1027" i="6"/>
  <c r="F1026" i="6"/>
  <c r="F1025" i="6"/>
  <c r="F1024" i="6"/>
  <c r="F1023" i="6"/>
  <c r="F1022" i="6"/>
  <c r="F1021" i="6"/>
  <c r="F1020" i="6"/>
  <c r="F1019" i="6"/>
  <c r="F1018" i="6"/>
  <c r="F1017" i="6"/>
  <c r="F1016" i="6"/>
  <c r="F1015" i="6"/>
  <c r="F1014" i="6"/>
  <c r="F1013" i="6"/>
  <c r="F1012" i="6"/>
  <c r="F1011" i="6"/>
  <c r="F1010" i="6"/>
  <c r="F1009" i="6"/>
  <c r="F1008" i="6"/>
  <c r="F1007" i="6"/>
  <c r="F1006" i="6"/>
  <c r="F1005" i="6"/>
  <c r="F1004" i="6"/>
  <c r="F1003" i="6"/>
  <c r="F1002" i="6"/>
  <c r="F1001" i="6"/>
  <c r="F1000" i="6"/>
  <c r="F999" i="6"/>
  <c r="F998" i="6"/>
  <c r="F997" i="6"/>
  <c r="F996" i="6"/>
  <c r="F995" i="6"/>
  <c r="F994" i="6"/>
  <c r="F993" i="6"/>
  <c r="F992" i="6"/>
  <c r="F991" i="6"/>
  <c r="F990" i="6"/>
  <c r="F989" i="6"/>
  <c r="F988" i="6"/>
  <c r="F987" i="6"/>
  <c r="F986" i="6"/>
  <c r="F985" i="6"/>
  <c r="F984" i="6"/>
  <c r="F983" i="6"/>
  <c r="F982" i="6"/>
  <c r="F981" i="6"/>
  <c r="F980" i="6"/>
  <c r="F979" i="6"/>
  <c r="F978" i="6"/>
  <c r="F977" i="6"/>
  <c r="F976" i="6"/>
  <c r="F975" i="6"/>
  <c r="F974" i="6"/>
  <c r="F973" i="6"/>
  <c r="F972" i="6"/>
  <c r="F971" i="6"/>
  <c r="F970" i="6"/>
  <c r="F969" i="6"/>
  <c r="F968" i="6"/>
  <c r="F967" i="6"/>
  <c r="F966" i="6"/>
  <c r="F965" i="6"/>
  <c r="F964" i="6"/>
  <c r="F963" i="6"/>
  <c r="F962" i="6"/>
  <c r="F961" i="6"/>
  <c r="F960" i="6"/>
  <c r="F959" i="6"/>
  <c r="F958" i="6"/>
  <c r="F957" i="6"/>
  <c r="F956" i="6"/>
  <c r="F955" i="6"/>
  <c r="F954" i="6"/>
  <c r="F953" i="6"/>
  <c r="F952" i="6"/>
  <c r="F951" i="6"/>
  <c r="F950" i="6"/>
  <c r="F949" i="6"/>
  <c r="F948" i="6"/>
  <c r="F947" i="6"/>
  <c r="F946" i="6"/>
  <c r="F945" i="6"/>
  <c r="F944" i="6"/>
  <c r="F943" i="6"/>
  <c r="F942" i="6"/>
  <c r="F941" i="6"/>
  <c r="F940" i="6"/>
  <c r="F939" i="6"/>
  <c r="F938" i="6"/>
  <c r="F937" i="6"/>
  <c r="F936" i="6"/>
  <c r="F935" i="6"/>
  <c r="F934" i="6"/>
  <c r="F933" i="6"/>
  <c r="F932" i="6"/>
  <c r="F931" i="6"/>
  <c r="F930" i="6"/>
  <c r="F929" i="6"/>
  <c r="F928" i="6"/>
  <c r="F927" i="6"/>
  <c r="F926" i="6"/>
  <c r="F925" i="6"/>
  <c r="F924" i="6"/>
  <c r="F923" i="6"/>
  <c r="F922" i="6"/>
  <c r="F921" i="6"/>
  <c r="F920" i="6"/>
  <c r="F919" i="6"/>
  <c r="F918" i="6"/>
  <c r="F917" i="6"/>
  <c r="F916" i="6"/>
  <c r="F915" i="6"/>
  <c r="F914" i="6"/>
  <c r="F913" i="6"/>
  <c r="F912" i="6"/>
  <c r="F911" i="6"/>
  <c r="F910" i="6"/>
  <c r="F909" i="6"/>
  <c r="F908" i="6"/>
  <c r="F907" i="6"/>
  <c r="F906" i="6"/>
  <c r="F905" i="6"/>
  <c r="F904" i="6"/>
  <c r="F903" i="6"/>
  <c r="F902" i="6"/>
  <c r="F901" i="6"/>
  <c r="F900" i="6"/>
  <c r="F899" i="6"/>
  <c r="F898" i="6"/>
  <c r="F897" i="6"/>
  <c r="F896" i="6"/>
  <c r="F895" i="6"/>
  <c r="F894" i="6"/>
  <c r="F893" i="6"/>
  <c r="F892" i="6"/>
  <c r="F891" i="6"/>
  <c r="F890" i="6"/>
  <c r="F889" i="6"/>
  <c r="F888" i="6"/>
  <c r="F887" i="6"/>
  <c r="F886" i="6"/>
  <c r="F885" i="6"/>
  <c r="F884" i="6"/>
  <c r="F883" i="6"/>
  <c r="F882" i="6"/>
  <c r="F881" i="6"/>
  <c r="F880" i="6"/>
  <c r="F879" i="6"/>
  <c r="F878" i="6"/>
  <c r="F877" i="6"/>
  <c r="F876" i="6"/>
  <c r="F875" i="6"/>
  <c r="F874" i="6"/>
  <c r="F873" i="6"/>
  <c r="F872" i="6"/>
  <c r="F871" i="6"/>
  <c r="F870" i="6"/>
  <c r="F869" i="6"/>
  <c r="F868" i="6"/>
  <c r="F867" i="6"/>
  <c r="F866" i="6"/>
  <c r="F865" i="6"/>
  <c r="F864" i="6"/>
  <c r="F863" i="6"/>
  <c r="F862" i="6"/>
  <c r="F861" i="6"/>
  <c r="F860" i="6"/>
  <c r="F859" i="6"/>
  <c r="F858" i="6"/>
  <c r="F857" i="6"/>
  <c r="F856" i="6"/>
  <c r="F855" i="6"/>
  <c r="F854" i="6"/>
  <c r="F853" i="6"/>
  <c r="F852" i="6"/>
  <c r="F851" i="6"/>
  <c r="F850" i="6"/>
  <c r="F849" i="6"/>
  <c r="F848" i="6"/>
  <c r="F847" i="6"/>
  <c r="F846" i="6"/>
  <c r="F845" i="6"/>
  <c r="F844" i="6"/>
  <c r="F843" i="6"/>
  <c r="F842" i="6"/>
  <c r="F841" i="6"/>
  <c r="F840" i="6"/>
  <c r="F839" i="6"/>
  <c r="F838" i="6"/>
  <c r="F837" i="6"/>
  <c r="F836" i="6"/>
  <c r="F835" i="6"/>
  <c r="F834" i="6"/>
  <c r="F833" i="6"/>
  <c r="F832" i="6"/>
  <c r="F831" i="6"/>
  <c r="F830" i="6"/>
  <c r="F829" i="6"/>
  <c r="F828" i="6"/>
  <c r="F827" i="6"/>
  <c r="F826" i="6"/>
  <c r="F825" i="6"/>
  <c r="F824" i="6"/>
  <c r="F823" i="6"/>
  <c r="F822" i="6"/>
  <c r="F821" i="6"/>
  <c r="F820" i="6"/>
  <c r="F819" i="6"/>
  <c r="F818" i="6"/>
  <c r="F817" i="6"/>
  <c r="F816" i="6"/>
  <c r="F815" i="6"/>
  <c r="F814" i="6"/>
  <c r="F813" i="6"/>
  <c r="F812" i="6"/>
  <c r="F811" i="6"/>
  <c r="F810" i="6"/>
  <c r="F809" i="6"/>
  <c r="F808" i="6"/>
  <c r="F807" i="6"/>
  <c r="F806" i="6"/>
  <c r="F805" i="6"/>
  <c r="F804" i="6"/>
  <c r="F803" i="6"/>
  <c r="F802" i="6"/>
  <c r="F801" i="6"/>
  <c r="F800" i="6"/>
  <c r="F799" i="6"/>
  <c r="F798" i="6"/>
  <c r="F797" i="6"/>
  <c r="F796" i="6"/>
  <c r="F795" i="6"/>
  <c r="F794" i="6"/>
  <c r="F793" i="6"/>
  <c r="F792" i="6"/>
  <c r="F791" i="6"/>
  <c r="F790" i="6"/>
  <c r="F789" i="6"/>
  <c r="F788" i="6"/>
  <c r="F787" i="6"/>
  <c r="F786" i="6"/>
  <c r="F785" i="6"/>
  <c r="F784" i="6"/>
  <c r="F783" i="6"/>
  <c r="F782" i="6"/>
  <c r="F781" i="6"/>
  <c r="F780" i="6"/>
  <c r="F779" i="6"/>
  <c r="F778" i="6"/>
  <c r="F777" i="6"/>
  <c r="F776" i="6"/>
  <c r="F775" i="6"/>
  <c r="F774" i="6"/>
  <c r="F773" i="6"/>
  <c r="F772" i="6"/>
  <c r="F771" i="6"/>
  <c r="F770" i="6"/>
  <c r="F769" i="6"/>
  <c r="F768" i="6"/>
  <c r="F767" i="6"/>
  <c r="F766" i="6"/>
  <c r="F765" i="6"/>
  <c r="F764" i="6"/>
  <c r="F763" i="6"/>
  <c r="F762" i="6"/>
  <c r="F761" i="6"/>
  <c r="F760" i="6"/>
  <c r="F759" i="6"/>
  <c r="F758" i="6"/>
  <c r="F757" i="6"/>
  <c r="F756" i="6"/>
  <c r="F755" i="6"/>
  <c r="F754" i="6"/>
  <c r="F753" i="6"/>
  <c r="F752" i="6"/>
  <c r="F751" i="6"/>
  <c r="F750" i="6"/>
  <c r="F749" i="6"/>
  <c r="F748" i="6"/>
  <c r="F747" i="6"/>
  <c r="F746" i="6"/>
  <c r="F745" i="6"/>
  <c r="F744" i="6"/>
  <c r="F743" i="6"/>
  <c r="F742" i="6"/>
  <c r="F741" i="6"/>
  <c r="F740" i="6"/>
  <c r="F739" i="6"/>
  <c r="F738" i="6"/>
  <c r="F737" i="6"/>
  <c r="F736" i="6"/>
  <c r="F735" i="6"/>
  <c r="F734" i="6"/>
  <c r="F733" i="6"/>
  <c r="F732" i="6"/>
  <c r="F731" i="6"/>
  <c r="F730" i="6"/>
  <c r="F729" i="6"/>
  <c r="F728" i="6"/>
  <c r="F727" i="6"/>
  <c r="F726" i="6"/>
  <c r="F725" i="6"/>
  <c r="F724" i="6"/>
  <c r="F723" i="6"/>
  <c r="F722" i="6"/>
  <c r="F721" i="6"/>
  <c r="F720" i="6"/>
  <c r="F719" i="6"/>
  <c r="F718" i="6"/>
  <c r="F717" i="6"/>
  <c r="F716" i="6"/>
  <c r="F715" i="6"/>
  <c r="F714" i="6"/>
  <c r="F713" i="6"/>
  <c r="F712" i="6"/>
  <c r="F711" i="6"/>
  <c r="F710" i="6"/>
  <c r="F709" i="6"/>
  <c r="F708" i="6"/>
  <c r="F707" i="6"/>
  <c r="F706" i="6"/>
  <c r="F705" i="6"/>
  <c r="F704" i="6"/>
  <c r="F703" i="6"/>
  <c r="F702" i="6"/>
  <c r="F701" i="6"/>
  <c r="F700" i="6"/>
  <c r="F699" i="6"/>
  <c r="F698" i="6"/>
  <c r="F697" i="6"/>
  <c r="F696" i="6"/>
  <c r="F695" i="6"/>
  <c r="F694" i="6"/>
  <c r="F693" i="6"/>
  <c r="F692" i="6"/>
  <c r="F691" i="6"/>
  <c r="F690" i="6"/>
  <c r="F689" i="6"/>
  <c r="F688" i="6"/>
  <c r="F687" i="6"/>
  <c r="F686" i="6"/>
  <c r="F685" i="6"/>
  <c r="F684" i="6"/>
  <c r="F683" i="6"/>
  <c r="F682" i="6"/>
  <c r="F681" i="6"/>
  <c r="F680" i="6"/>
  <c r="F679" i="6"/>
  <c r="F678" i="6"/>
  <c r="F677" i="6"/>
  <c r="F676" i="6"/>
  <c r="F675" i="6"/>
  <c r="F674" i="6"/>
  <c r="F673" i="6"/>
  <c r="F672" i="6"/>
  <c r="F671" i="6"/>
  <c r="F670" i="6"/>
  <c r="F669" i="6"/>
  <c r="F668" i="6"/>
  <c r="F667" i="6"/>
  <c r="F666" i="6"/>
  <c r="F665" i="6"/>
  <c r="F664" i="6"/>
  <c r="F663" i="6"/>
  <c r="F662" i="6"/>
  <c r="F661" i="6"/>
  <c r="F660" i="6"/>
  <c r="F659" i="6"/>
  <c r="F658" i="6"/>
  <c r="F657" i="6"/>
  <c r="F656" i="6"/>
  <c r="F655" i="6"/>
  <c r="F654" i="6"/>
  <c r="F653" i="6"/>
  <c r="F652" i="6"/>
  <c r="F651" i="6"/>
  <c r="F650" i="6"/>
  <c r="F649" i="6"/>
  <c r="F648" i="6"/>
  <c r="F647" i="6"/>
  <c r="F646" i="6"/>
  <c r="F645" i="6"/>
  <c r="F644" i="6"/>
  <c r="F643" i="6"/>
  <c r="F642" i="6"/>
  <c r="F641" i="6"/>
  <c r="F640" i="6"/>
  <c r="F639" i="6"/>
  <c r="F638" i="6"/>
  <c r="F637" i="6"/>
  <c r="F636" i="6"/>
  <c r="F635" i="6"/>
  <c r="F634" i="6"/>
  <c r="F633" i="6"/>
  <c r="F632" i="6"/>
  <c r="F631" i="6"/>
  <c r="F630" i="6"/>
  <c r="F629" i="6"/>
  <c r="F628" i="6"/>
  <c r="F627" i="6"/>
  <c r="F626" i="6"/>
  <c r="F625" i="6"/>
  <c r="F624" i="6"/>
  <c r="F623" i="6"/>
  <c r="F622" i="6"/>
  <c r="F621" i="6"/>
  <c r="F620" i="6"/>
  <c r="F619" i="6"/>
  <c r="F618" i="6"/>
  <c r="F617" i="6"/>
  <c r="F616" i="6"/>
  <c r="F615" i="6"/>
  <c r="F614" i="6"/>
  <c r="F613" i="6"/>
  <c r="F612" i="6"/>
  <c r="F611" i="6"/>
  <c r="F610" i="6"/>
  <c r="F609" i="6"/>
  <c r="F608" i="6"/>
  <c r="F607" i="6"/>
  <c r="F606" i="6"/>
  <c r="F605" i="6"/>
  <c r="F604" i="6"/>
  <c r="F603" i="6"/>
  <c r="F602" i="6"/>
  <c r="F601" i="6"/>
  <c r="F600" i="6"/>
  <c r="F599" i="6"/>
  <c r="F598" i="6"/>
  <c r="F597" i="6"/>
  <c r="F596" i="6"/>
  <c r="F595" i="6"/>
  <c r="F594" i="6"/>
  <c r="F593" i="6"/>
  <c r="F592" i="6"/>
  <c r="F591" i="6"/>
  <c r="F590" i="6"/>
  <c r="F589" i="6"/>
  <c r="F588" i="6"/>
  <c r="F587" i="6"/>
  <c r="F586" i="6"/>
  <c r="F585" i="6"/>
  <c r="F584" i="6"/>
  <c r="F583" i="6"/>
  <c r="F582" i="6"/>
  <c r="F581" i="6"/>
  <c r="F580" i="6"/>
  <c r="F579" i="6"/>
  <c r="F578" i="6"/>
  <c r="F577" i="6"/>
  <c r="F576" i="6"/>
  <c r="F575" i="6"/>
  <c r="F574" i="6"/>
  <c r="F573" i="6"/>
  <c r="F572" i="6"/>
  <c r="F571" i="6"/>
  <c r="F570" i="6"/>
  <c r="F569" i="6"/>
  <c r="F568" i="6"/>
  <c r="F567" i="6"/>
  <c r="F566" i="6"/>
  <c r="F565" i="6"/>
  <c r="F564" i="6"/>
  <c r="F563" i="6"/>
  <c r="F562" i="6"/>
  <c r="F561" i="6"/>
  <c r="F560" i="6"/>
  <c r="F559" i="6"/>
  <c r="F558" i="6"/>
  <c r="F557" i="6"/>
  <c r="F556" i="6"/>
  <c r="F555" i="6"/>
  <c r="F554" i="6"/>
  <c r="F553" i="6"/>
  <c r="F552" i="6"/>
  <c r="F551" i="6"/>
  <c r="F550" i="6"/>
  <c r="F549" i="6"/>
  <c r="F548" i="6"/>
  <c r="F547" i="6"/>
  <c r="F546" i="6"/>
  <c r="F545" i="6"/>
  <c r="F544" i="6"/>
  <c r="F543" i="6"/>
  <c r="F542" i="6"/>
  <c r="F541" i="6"/>
  <c r="F540" i="6"/>
  <c r="F539" i="6"/>
  <c r="F538" i="6"/>
  <c r="F537" i="6"/>
  <c r="F536" i="6"/>
  <c r="F535" i="6"/>
  <c r="F534" i="6"/>
  <c r="F533" i="6"/>
  <c r="F532" i="6"/>
  <c r="F531" i="6"/>
  <c r="F530" i="6"/>
  <c r="F529" i="6"/>
  <c r="F528" i="6"/>
  <c r="F527" i="6"/>
  <c r="F526" i="6"/>
  <c r="F525" i="6"/>
  <c r="F524" i="6"/>
  <c r="F523" i="6"/>
  <c r="F522" i="6"/>
  <c r="F521" i="6"/>
  <c r="F520" i="6"/>
  <c r="F519" i="6"/>
  <c r="F518" i="6"/>
  <c r="F517" i="6"/>
  <c r="F516" i="6"/>
  <c r="F515" i="6"/>
  <c r="F514" i="6"/>
  <c r="F513" i="6"/>
  <c r="F512" i="6"/>
  <c r="F511" i="6"/>
  <c r="F510" i="6"/>
  <c r="F509" i="6"/>
  <c r="F508" i="6"/>
  <c r="F507" i="6"/>
  <c r="F506" i="6"/>
  <c r="F505" i="6"/>
  <c r="F504" i="6"/>
  <c r="F503" i="6"/>
  <c r="F502" i="6"/>
  <c r="F501" i="6"/>
  <c r="F500" i="6"/>
  <c r="F499" i="6"/>
  <c r="F498" i="6"/>
  <c r="F497" i="6"/>
  <c r="F496" i="6"/>
  <c r="F495" i="6"/>
  <c r="F494" i="6"/>
  <c r="F493" i="6"/>
  <c r="F492" i="6"/>
  <c r="F491" i="6"/>
  <c r="F490" i="6"/>
  <c r="F489" i="6"/>
  <c r="F488" i="6"/>
  <c r="F487" i="6"/>
  <c r="F486" i="6"/>
  <c r="F485" i="6"/>
  <c r="F484" i="6"/>
  <c r="F483" i="6"/>
  <c r="F482" i="6"/>
  <c r="F481" i="6"/>
  <c r="F480" i="6"/>
  <c r="F479" i="6"/>
  <c r="F478" i="6"/>
  <c r="F477" i="6"/>
  <c r="F476" i="6"/>
  <c r="F475" i="6"/>
  <c r="F474" i="6"/>
  <c r="F473" i="6"/>
  <c r="F472" i="6"/>
  <c r="F471" i="6"/>
  <c r="F470" i="6"/>
  <c r="F469" i="6"/>
  <c r="F468" i="6"/>
  <c r="F467" i="6"/>
  <c r="F466" i="6"/>
  <c r="F465" i="6"/>
  <c r="F464" i="6"/>
  <c r="F463" i="6"/>
  <c r="F462" i="6"/>
  <c r="F461" i="6"/>
  <c r="F460" i="6"/>
  <c r="F459" i="6"/>
  <c r="F458" i="6"/>
  <c r="F457" i="6"/>
  <c r="F456" i="6"/>
  <c r="F455" i="6"/>
  <c r="F454" i="6"/>
  <c r="F453" i="6"/>
  <c r="F452" i="6"/>
  <c r="F451" i="6"/>
  <c r="F450" i="6"/>
  <c r="F449" i="6"/>
  <c r="F448" i="6"/>
  <c r="F447" i="6"/>
  <c r="F446" i="6"/>
  <c r="F445" i="6"/>
  <c r="F444" i="6"/>
  <c r="F443" i="6"/>
  <c r="F442" i="6"/>
  <c r="F441" i="6"/>
  <c r="F440" i="6"/>
  <c r="F439" i="6"/>
  <c r="F438" i="6"/>
  <c r="F437" i="6"/>
  <c r="F436" i="6"/>
  <c r="F435" i="6"/>
  <c r="F434" i="6"/>
  <c r="F433" i="6"/>
  <c r="F432" i="6"/>
  <c r="F431" i="6"/>
  <c r="F430" i="6"/>
  <c r="F429" i="6"/>
  <c r="F428" i="6"/>
  <c r="F427" i="6"/>
  <c r="F426" i="6"/>
  <c r="F425" i="6"/>
  <c r="F424" i="6"/>
  <c r="F423" i="6"/>
  <c r="F422" i="6"/>
  <c r="F421" i="6"/>
  <c r="F420" i="6"/>
  <c r="F419" i="6"/>
  <c r="F418" i="6"/>
  <c r="F417" i="6"/>
  <c r="F416" i="6"/>
  <c r="F415" i="6"/>
  <c r="F414" i="6"/>
  <c r="F413" i="6"/>
  <c r="F412" i="6"/>
  <c r="F411" i="6"/>
  <c r="F410" i="6"/>
  <c r="F409" i="6"/>
  <c r="F408" i="6"/>
  <c r="F407" i="6"/>
  <c r="F406" i="6"/>
  <c r="F405" i="6"/>
  <c r="F404" i="6"/>
  <c r="F403" i="6"/>
  <c r="F402" i="6"/>
  <c r="F401" i="6"/>
  <c r="F400" i="6"/>
  <c r="F399" i="6"/>
  <c r="F398" i="6"/>
  <c r="F397" i="6"/>
  <c r="F396" i="6"/>
  <c r="F395" i="6"/>
  <c r="F394" i="6"/>
  <c r="F393" i="6"/>
  <c r="F392" i="6"/>
  <c r="F391" i="6"/>
  <c r="F390" i="6"/>
  <c r="F389" i="6"/>
  <c r="F388" i="6"/>
  <c r="F387" i="6"/>
  <c r="F386" i="6"/>
  <c r="F385" i="6"/>
  <c r="F384" i="6"/>
  <c r="F383" i="6"/>
  <c r="F382" i="6"/>
  <c r="F381" i="6"/>
  <c r="F380" i="6"/>
  <c r="F379" i="6"/>
  <c r="F378" i="6"/>
  <c r="F377" i="6"/>
  <c r="F376" i="6"/>
  <c r="F375" i="6"/>
  <c r="F374" i="6"/>
  <c r="F373" i="6"/>
  <c r="F372" i="6"/>
  <c r="F371" i="6"/>
  <c r="F370" i="6"/>
  <c r="F369" i="6"/>
  <c r="F368" i="6"/>
  <c r="F367" i="6"/>
  <c r="F366" i="6"/>
  <c r="F365" i="6"/>
  <c r="F364" i="6"/>
  <c r="F363" i="6"/>
  <c r="F362" i="6"/>
  <c r="F361" i="6"/>
  <c r="F360" i="6"/>
  <c r="F359" i="6"/>
  <c r="F358" i="6"/>
  <c r="F357" i="6"/>
  <c r="F356" i="6"/>
  <c r="F355" i="6"/>
  <c r="F354" i="6"/>
  <c r="F353" i="6"/>
  <c r="F352" i="6"/>
  <c r="F351" i="6"/>
  <c r="F350" i="6"/>
  <c r="F349" i="6"/>
  <c r="F348" i="6"/>
  <c r="F347" i="6"/>
  <c r="F346" i="6"/>
  <c r="F345" i="6"/>
  <c r="F344" i="6"/>
  <c r="F343" i="6"/>
  <c r="F342" i="6"/>
  <c r="F341" i="6"/>
  <c r="F340" i="6"/>
  <c r="F339" i="6"/>
  <c r="F338" i="6"/>
  <c r="F337" i="6"/>
  <c r="F336" i="6"/>
  <c r="F335" i="6"/>
  <c r="F334" i="6"/>
  <c r="F333" i="6"/>
  <c r="F332" i="6"/>
  <c r="F331" i="6"/>
  <c r="F330" i="6"/>
  <c r="F329" i="6"/>
  <c r="F328" i="6"/>
  <c r="F327" i="6"/>
  <c r="F326" i="6"/>
  <c r="F325" i="6"/>
  <c r="F324" i="6"/>
  <c r="F323" i="6"/>
  <c r="F322" i="6"/>
  <c r="F321" i="6"/>
  <c r="F320" i="6"/>
  <c r="F319" i="6"/>
  <c r="F318" i="6"/>
  <c r="F317" i="6"/>
  <c r="F316" i="6"/>
  <c r="F315" i="6"/>
  <c r="F314" i="6"/>
  <c r="F313" i="6"/>
  <c r="F312" i="6"/>
  <c r="F311" i="6"/>
  <c r="F310" i="6"/>
  <c r="F309" i="6"/>
  <c r="F308" i="6"/>
  <c r="F307" i="6"/>
  <c r="F306" i="6"/>
  <c r="F305" i="6"/>
  <c r="F304" i="6"/>
  <c r="F303" i="6"/>
  <c r="F302" i="6"/>
  <c r="F301" i="6"/>
  <c r="F300" i="6"/>
  <c r="F299" i="6"/>
  <c r="F298" i="6"/>
  <c r="F297" i="6"/>
  <c r="F296" i="6"/>
  <c r="F295" i="6"/>
  <c r="F294" i="6"/>
  <c r="F293" i="6"/>
  <c r="F292" i="6"/>
  <c r="F291" i="6"/>
  <c r="F290" i="6"/>
  <c r="F289" i="6"/>
  <c r="F288" i="6"/>
  <c r="F287" i="6"/>
  <c r="F286" i="6"/>
  <c r="F285" i="6"/>
  <c r="F284" i="6"/>
  <c r="F283" i="6"/>
  <c r="F282" i="6"/>
  <c r="F281" i="6"/>
  <c r="F280" i="6"/>
  <c r="F279" i="6"/>
  <c r="F278" i="6"/>
  <c r="F277" i="6"/>
  <c r="F276" i="6"/>
  <c r="F275" i="6"/>
  <c r="F274" i="6"/>
  <c r="F273" i="6"/>
  <c r="F272" i="6"/>
  <c r="F271" i="6"/>
  <c r="F270" i="6"/>
  <c r="F269" i="6"/>
  <c r="F268" i="6"/>
  <c r="F267" i="6"/>
  <c r="F266" i="6"/>
  <c r="F265" i="6"/>
  <c r="F264" i="6"/>
  <c r="F263" i="6"/>
  <c r="F262" i="6"/>
  <c r="F261" i="6"/>
  <c r="F260" i="6"/>
  <c r="F259" i="6"/>
  <c r="F258" i="6"/>
  <c r="F257" i="6"/>
  <c r="F256" i="6"/>
  <c r="F255" i="6"/>
  <c r="F254" i="6"/>
  <c r="F253" i="6"/>
  <c r="F252" i="6"/>
  <c r="F251" i="6"/>
  <c r="F250" i="6"/>
  <c r="F249" i="6"/>
  <c r="F248" i="6"/>
  <c r="F247" i="6"/>
  <c r="F246" i="6"/>
  <c r="F245" i="6"/>
  <c r="F244" i="6"/>
  <c r="F243" i="6"/>
  <c r="F242" i="6"/>
  <c r="F241" i="6"/>
  <c r="F240" i="6"/>
  <c r="F239" i="6"/>
  <c r="F238" i="6"/>
  <c r="F237" i="6"/>
  <c r="F236" i="6"/>
  <c r="F235" i="6"/>
  <c r="F234" i="6"/>
  <c r="F233" i="6"/>
  <c r="F232" i="6"/>
  <c r="F231" i="6"/>
  <c r="F230" i="6"/>
  <c r="F229" i="6"/>
  <c r="F228" i="6"/>
  <c r="F227" i="6"/>
  <c r="F226" i="6"/>
  <c r="F225" i="6"/>
  <c r="F224" i="6"/>
  <c r="F223" i="6"/>
  <c r="F222" i="6"/>
  <c r="F221" i="6"/>
  <c r="F220" i="6"/>
  <c r="F219" i="6"/>
  <c r="F218" i="6"/>
  <c r="F217" i="6"/>
  <c r="F216" i="6"/>
  <c r="F215" i="6"/>
  <c r="F214" i="6"/>
  <c r="F213" i="6"/>
  <c r="F212" i="6"/>
  <c r="F211" i="6"/>
  <c r="F210" i="6"/>
  <c r="F209" i="6"/>
  <c r="F208" i="6"/>
  <c r="F207" i="6"/>
  <c r="F206" i="6"/>
  <c r="F205" i="6"/>
  <c r="F204" i="6"/>
  <c r="F203" i="6"/>
  <c r="F202" i="6"/>
  <c r="F201" i="6"/>
  <c r="F200" i="6"/>
  <c r="F199" i="6"/>
  <c r="F198" i="6"/>
  <c r="F197" i="6"/>
  <c r="F196" i="6"/>
  <c r="F195" i="6"/>
  <c r="F194" i="6"/>
  <c r="F193" i="6"/>
  <c r="F192" i="6"/>
  <c r="F191" i="6"/>
  <c r="F190" i="6"/>
  <c r="F189" i="6"/>
  <c r="F188" i="6"/>
  <c r="F187" i="6"/>
  <c r="F186" i="6"/>
  <c r="F185" i="6"/>
  <c r="F184" i="6"/>
  <c r="F183" i="6"/>
  <c r="F182" i="6"/>
  <c r="F181" i="6"/>
  <c r="F180" i="6"/>
  <c r="F179" i="6"/>
  <c r="F178" i="6"/>
  <c r="F177" i="6"/>
  <c r="F176" i="6"/>
  <c r="F175" i="6"/>
  <c r="F174" i="6"/>
  <c r="F173" i="6"/>
  <c r="F172" i="6"/>
  <c r="F171" i="6"/>
  <c r="F170" i="6"/>
  <c r="F169" i="6"/>
  <c r="F168" i="6"/>
  <c r="F167" i="6"/>
  <c r="F166" i="6"/>
  <c r="F165" i="6"/>
  <c r="F164" i="6"/>
  <c r="F163" i="6"/>
  <c r="F162" i="6"/>
  <c r="F161" i="6"/>
  <c r="F160" i="6"/>
  <c r="F159" i="6"/>
  <c r="F158" i="6"/>
  <c r="F157" i="6"/>
  <c r="F156" i="6"/>
  <c r="F155" i="6"/>
  <c r="F154" i="6"/>
  <c r="F153" i="6"/>
  <c r="F152" i="6"/>
  <c r="F151" i="6"/>
  <c r="F150" i="6"/>
  <c r="F149" i="6"/>
  <c r="F148" i="6"/>
  <c r="F147" i="6"/>
  <c r="F146" i="6"/>
  <c r="F145" i="6"/>
  <c r="F144" i="6"/>
  <c r="F143" i="6"/>
  <c r="F142" i="6"/>
  <c r="F141" i="6"/>
  <c r="F140" i="6"/>
  <c r="F139" i="6"/>
  <c r="F138"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4" i="6"/>
  <c r="C109" i="4" l="1"/>
  <c r="E118" i="4"/>
  <c r="E33" i="4"/>
  <c r="E32" i="4"/>
  <c r="E16" i="4" s="1"/>
  <c r="H22" i="4"/>
  <c r="E41" i="4"/>
  <c r="C48" i="4"/>
  <c r="C49" i="4" s="1"/>
  <c r="C60" i="4"/>
  <c r="C61" i="4" s="1"/>
  <c r="C63" i="4"/>
  <c r="C53" i="4"/>
  <c r="C54" i="4" s="1"/>
  <c r="E5" i="4"/>
  <c r="D77" i="1" s="1"/>
  <c r="E6" i="4"/>
  <c r="D78" i="1" s="1"/>
  <c r="E23" i="4"/>
  <c r="F27" i="2"/>
  <c r="F12" i="2"/>
  <c r="F26" i="2"/>
  <c r="F25" i="2"/>
  <c r="F24" i="2"/>
  <c r="F23" i="2"/>
  <c r="F22" i="2"/>
  <c r="F21" i="2"/>
  <c r="F20" i="2"/>
  <c r="F19" i="2"/>
  <c r="F18" i="2"/>
  <c r="F17" i="2"/>
  <c r="F16" i="2"/>
  <c r="E49" i="2"/>
  <c r="C21" i="1" s="1"/>
  <c r="E48" i="2"/>
  <c r="C20" i="1" s="1"/>
  <c r="E46" i="2"/>
  <c r="C18" i="1" s="1"/>
  <c r="E45" i="2"/>
  <c r="C17" i="1" s="1"/>
  <c r="E44" i="2"/>
  <c r="C16" i="1" s="1"/>
  <c r="E43" i="2"/>
  <c r="C15" i="1" s="1"/>
  <c r="E42" i="2"/>
  <c r="C14" i="1" s="1"/>
  <c r="E41" i="2"/>
  <c r="C13" i="1" s="1"/>
  <c r="E40" i="2"/>
  <c r="C12" i="1" s="1"/>
  <c r="F15" i="2"/>
  <c r="F14" i="2"/>
  <c r="F13" i="2"/>
  <c r="F11" i="2"/>
  <c r="F10" i="2"/>
  <c r="F9" i="2"/>
  <c r="F8" i="2"/>
  <c r="F7" i="2"/>
  <c r="F6" i="2"/>
  <c r="F5" i="2"/>
  <c r="D88" i="1" l="1"/>
  <c r="E7" i="4"/>
  <c r="D79" i="1" s="1"/>
  <c r="H23" i="4"/>
  <c r="E8" i="4"/>
  <c r="D80" i="1" s="1"/>
  <c r="C64" i="4"/>
  <c r="C65" i="4" s="1"/>
  <c r="C69" i="4"/>
  <c r="C71" i="4" s="1"/>
  <c r="D93" i="1" l="1"/>
  <c r="C104" i="4"/>
  <c r="C74" i="4"/>
  <c r="C72" i="4"/>
  <c r="C80" i="4" l="1"/>
  <c r="C82" i="4" s="1"/>
  <c r="C75" i="4"/>
  <c r="C76" i="4" s="1"/>
  <c r="C110" i="4" s="1"/>
  <c r="C112" i="4" s="1"/>
  <c r="D92" i="1" s="1"/>
  <c r="C86" i="4" l="1"/>
  <c r="C83" i="4"/>
  <c r="C87" i="4" l="1"/>
  <c r="C88" i="4" s="1"/>
  <c r="C9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tc={ACDF27C8-DFA4-364D-BE67-C5BFE7858072}</author>
    <author>tc={B2881113-E8C5-624B-8DB3-1559D8C612F2}</author>
  </authors>
  <commentList>
    <comment ref="C20" authorId="0" shapeId="0" xr:uid="{ACDF27C8-DFA4-364D-BE67-C5BFE7858072}">
      <text>
        <t>[Threaded comment]
Your version of Excel allows you to read this threaded comment; however, any edits to it will get removed if the file is opened in a newer version of Excel. Learn more: https://go.microsoft.com/fwlink/?linkid=870924
Comment:
    Available only when entity is “501(c)(6) Non-Profit”</t>
      </text>
    </comment>
    <comment ref="C21" authorId="1" shapeId="0" xr:uid="{B2881113-E8C5-624B-8DB3-1559D8C612F2}">
      <text>
        <t>[Threaded comment]
Your version of Excel allows you to read this threaded comment; however, any edits to it will get removed if the file is opened in a newer version of Excel. Learn more: https://go.microsoft.com/fwlink/?linkid=870924
Comment:
    Available only when entity is “501(c)(6) Non-Profit”</t>
      </text>
    </comment>
  </commentList>
</comments>
</file>

<file path=xl/sharedStrings.xml><?xml version="1.0" encoding="utf-8"?>
<sst xmlns="http://schemas.openxmlformats.org/spreadsheetml/2006/main" count="5023" uniqueCount="1535">
  <si>
    <t>Yes</t>
  </si>
  <si>
    <t>Legal Entity</t>
  </si>
  <si>
    <t>C-Corporation</t>
  </si>
  <si>
    <t>S-Corporation</t>
  </si>
  <si>
    <t>Limited Liability Company</t>
  </si>
  <si>
    <t>Sole Proprietorship</t>
  </si>
  <si>
    <t>Independent Contractor</t>
  </si>
  <si>
    <t>Eligible Self-Employed Individual</t>
  </si>
  <si>
    <t>501(c)(3) Non-Profit</t>
  </si>
  <si>
    <t>501(c)(19) Veterans Organization</t>
  </si>
  <si>
    <t>Tribal Business</t>
  </si>
  <si>
    <t>501(c)(6) Non-Profit</t>
  </si>
  <si>
    <t>Housing Cooperative</t>
  </si>
  <si>
    <t>First Draw</t>
  </si>
  <si>
    <t>Second Draw</t>
  </si>
  <si>
    <t>Legal Entity Drop Down</t>
  </si>
  <si>
    <t>Other</t>
  </si>
  <si>
    <t>Select</t>
  </si>
  <si>
    <t>No</t>
  </si>
  <si>
    <t>Business Type</t>
  </si>
  <si>
    <t>Operate as a foreign entity</t>
  </si>
  <si>
    <t>Majority owned by foreign nationals</t>
  </si>
  <si>
    <t>In bankruptcy</t>
  </si>
  <si>
    <t>Operate as a hedge fund or private equity fund</t>
  </si>
  <si>
    <t>Seasonal business in operation for any 12-week period between 2/15/2019 and 2/15/2020</t>
  </si>
  <si>
    <t>More than 15% of revenue comes lobbying activities</t>
  </si>
  <si>
    <t>Lobby activities exceeded $1 million in the last year</t>
  </si>
  <si>
    <t>Final List</t>
  </si>
  <si>
    <t>Eligible Destination Marketing Organization</t>
  </si>
  <si>
    <t>Partnership</t>
  </si>
  <si>
    <t>Joint Venture</t>
  </si>
  <si>
    <t>Professional Association</t>
  </si>
  <si>
    <t>Trust</t>
  </si>
  <si>
    <t>Cooperative</t>
  </si>
  <si>
    <t>Limited Liability Partnership</t>
  </si>
  <si>
    <t>Tenant in Common</t>
  </si>
  <si>
    <t>Non-Profit Child Care</t>
  </si>
  <si>
    <t>Other Non-Profit Organization</t>
  </si>
  <si>
    <t>ROBS</t>
  </si>
  <si>
    <t>ESOP</t>
  </si>
  <si>
    <t>Select All Applicable</t>
  </si>
  <si>
    <t>N/A</t>
  </si>
  <si>
    <t>Payroll Cost</t>
  </si>
  <si>
    <t>Group Benefits and Healthcare Premiums</t>
  </si>
  <si>
    <t>Mortgage Interest Payments</t>
  </si>
  <si>
    <t>Rent Payments</t>
  </si>
  <si>
    <t>Utility Payments</t>
  </si>
  <si>
    <t>Interest on Debt</t>
  </si>
  <si>
    <t>Refinancing an SBA EIDL Loan</t>
  </si>
  <si>
    <t>Eligible Operation Expenditure</t>
  </si>
  <si>
    <t>Eligible Supplier Cost</t>
  </si>
  <si>
    <t>Eligible Worker Protection Expenditure</t>
  </si>
  <si>
    <t>Owner Compensation Replacement</t>
  </si>
  <si>
    <t>What percentage of business do you own ?</t>
  </si>
  <si>
    <t>Average Annual Revenue</t>
  </si>
  <si>
    <t>More than $50,000</t>
  </si>
  <si>
    <t>More than $25,000</t>
  </si>
  <si>
    <t>Less than $25,000</t>
  </si>
  <si>
    <t>More than $75,000</t>
  </si>
  <si>
    <t>More than $100,000</t>
  </si>
  <si>
    <t>More than $125,000</t>
  </si>
  <si>
    <t>More than $175,000</t>
  </si>
  <si>
    <t>More than $250,000</t>
  </si>
  <si>
    <t>Has your business previously received PPP funding ?</t>
  </si>
  <si>
    <t>Number Of Employees</t>
  </si>
  <si>
    <t>Business Start Date</t>
  </si>
  <si>
    <t>Number of locations</t>
  </si>
  <si>
    <t>Time Period for revenue comparison</t>
  </si>
  <si>
    <t>The Applicant has not and will not receive a Shuttered Venue Operator grant from SBA.</t>
  </si>
  <si>
    <t>Eligible ?</t>
  </si>
  <si>
    <t>Soybean Farming</t>
  </si>
  <si>
    <t>Wheat Farming</t>
  </si>
  <si>
    <t>Rice Farming</t>
  </si>
  <si>
    <t>Orange Groves</t>
  </si>
  <si>
    <t>Tobacco Farming</t>
  </si>
  <si>
    <t>Cotton Farming</t>
  </si>
  <si>
    <t>Sugarcane Farming</t>
  </si>
  <si>
    <t>Dairy Cattle and Milk Production</t>
  </si>
  <si>
    <t>Turkey Production</t>
  </si>
  <si>
    <t>Poultry Hatcheries</t>
  </si>
  <si>
    <t>Sheep Farming</t>
  </si>
  <si>
    <t>Goat Farming</t>
  </si>
  <si>
    <t>Apiculture</t>
  </si>
  <si>
    <t>Horses and Other Equine Production</t>
  </si>
  <si>
    <t>Timber Tract Operations</t>
  </si>
  <si>
    <t>Hunting and Trapping</t>
  </si>
  <si>
    <t>Support Activities for Animal Production</t>
  </si>
  <si>
    <t>Iron Ore Mining</t>
  </si>
  <si>
    <t>Drilling Oil and Gas Wells</t>
  </si>
  <si>
    <t>Electrical Contractors and Other Wiring Installation Contractors</t>
  </si>
  <si>
    <t>Painting and Wall Covering Contractors</t>
  </si>
  <si>
    <t>Flooring Contractors</t>
  </si>
  <si>
    <t>Tile and Terrazzo Contractors</t>
  </si>
  <si>
    <t>Finish Carpentry Contractors</t>
  </si>
  <si>
    <t>Other Building Finishing Contractors</t>
  </si>
  <si>
    <t>Site Preparation Contractors</t>
  </si>
  <si>
    <t>All Other Specialty Trade Contractors</t>
  </si>
  <si>
    <t>Breakfast Cereal Manufacturing</t>
  </si>
  <si>
    <t>Nonchocolate Confectionery Manufacturing</t>
  </si>
  <si>
    <t>Ice Cream and Frozen Dessert Manufacturing</t>
  </si>
  <si>
    <t>Seafood Product Preparation and Packaging</t>
  </si>
  <si>
    <t>Tortilla Manufacturing</t>
  </si>
  <si>
    <t>Flavoring Syrup and Concentrate Manufacturing</t>
  </si>
  <si>
    <t>Breweries</t>
  </si>
  <si>
    <t>Tobacco Manufacturing</t>
  </si>
  <si>
    <t>Broadwoven Fabric Mills</t>
  </si>
  <si>
    <t>Narrow Fabric Mills and Schiffli Machine Embroidery</t>
  </si>
  <si>
    <t>Nonwoven Fabric Mills</t>
  </si>
  <si>
    <t>Knit Fabric Mills</t>
  </si>
  <si>
    <t>Fabric Coating Mills</t>
  </si>
  <si>
    <t>Carpet and Rug Mills</t>
  </si>
  <si>
    <t>Curtain and Linen Mills</t>
  </si>
  <si>
    <t>Hosiery and Sock Mills</t>
  </si>
  <si>
    <t>Leather and Hide Tanning and Finishing</t>
  </si>
  <si>
    <t>Wood Container and Pallet Manufacturing</t>
  </si>
  <si>
    <t>Paper Bag and Coated and Treated Paper Manufacturing</t>
  </si>
  <si>
    <t>Stationery Product Manufacturing</t>
  </si>
  <si>
    <t>Support Activities for Printing</t>
  </si>
  <si>
    <t>Petrochemical Manufacturing</t>
  </si>
  <si>
    <t>Industrial Gas Manufacturing</t>
  </si>
  <si>
    <t>Synthetic Dye and Pigment Manufacturing</t>
  </si>
  <si>
    <t>Artificial and Synthetic Fibers and Filaments Manufacturing</t>
  </si>
  <si>
    <t>Pesticide and Other Agricultural Chemical Manufacturing</t>
  </si>
  <si>
    <t>Paint and Coating Manufacturing</t>
  </si>
  <si>
    <t>Adhesive Manufacturing</t>
  </si>
  <si>
    <t>Toilet Preparation Manufacturing</t>
  </si>
  <si>
    <t>Printing Ink Manufacturing</t>
  </si>
  <si>
    <t>Explosives Manufacturing</t>
  </si>
  <si>
    <t>Laminated Plastics Plate, Sheet (except Packaging), and Shape Manufacturing</t>
  </si>
  <si>
    <t>Polystyrene Foam Product Manufacturing</t>
  </si>
  <si>
    <t>Urethane and Other Foam Product (except Polystyrene) Manufacturing</t>
  </si>
  <si>
    <t>Plastics Bottle Manufacturing</t>
  </si>
  <si>
    <t>Rubber and Plastics Hoses and Belting Manufacturing</t>
  </si>
  <si>
    <t>Cement Manufacturing</t>
  </si>
  <si>
    <t>Lime Manufacturing</t>
  </si>
  <si>
    <t>Gypsum Product Manufacturing</t>
  </si>
  <si>
    <t>Abrasive Product Manufacturing</t>
  </si>
  <si>
    <t>Iron and Steel Pipe and Tube Manufacturing from Purchased Steel</t>
  </si>
  <si>
    <t>Copper Rolling, Drawing, Extruding, and Alloying</t>
  </si>
  <si>
    <t>Metal Tank (Heavy Gauge) Manufacturing</t>
  </si>
  <si>
    <t>Hardware Manufacturing</t>
  </si>
  <si>
    <t>Machine Shops</t>
  </si>
  <si>
    <t>Ball and Roller Bearing Manufacturing</t>
  </si>
  <si>
    <t>Construction Machinery Manufacturing</t>
  </si>
  <si>
    <t>Telephone Apparatus Manufacturing</t>
  </si>
  <si>
    <t>Radio and Television Broadcasting and Wireless Communications Equipment Manufacturing</t>
  </si>
  <si>
    <t>Other Communications Equipment Manufacturing</t>
  </si>
  <si>
    <t>Audio and Video Equipment Manufacturing</t>
  </si>
  <si>
    <t>Electric Lamp Bulb and Part Manufacturing</t>
  </si>
  <si>
    <t>Small Electrical Appliance Manufacturing</t>
  </si>
  <si>
    <t>Heavy Duty Truck Manufacturing</t>
  </si>
  <si>
    <t>Motor Vehicle Gasoline Engine and Engine Parts Manufacturing</t>
  </si>
  <si>
    <t>Motor Vehicle Electrical and Electronic Equipment Manufacturing</t>
  </si>
  <si>
    <t>Motor Vehicle Steering and Suspension Components (except Spring) Manufacturing</t>
  </si>
  <si>
    <t>Motor Vehicle Brake System Manufacturing</t>
  </si>
  <si>
    <t>Motor Vehicle Transmission and Power Train Parts Manufacturing</t>
  </si>
  <si>
    <t>Motor Vehicle Seating and Interior Trim Manufacturing</t>
  </si>
  <si>
    <t>Other Motor Vehicle Parts Manufacturing</t>
  </si>
  <si>
    <t>Mattress Manufacturing</t>
  </si>
  <si>
    <t>Blind and Shade Manufacturing</t>
  </si>
  <si>
    <t>Sporting and Athletic Goods Manufacturing</t>
  </si>
  <si>
    <t>Doll, Toy, and Game Manufacturing</t>
  </si>
  <si>
    <t>Office Supplies (except Paper) Manufacturing</t>
  </si>
  <si>
    <t>Sign Manufacturing</t>
  </si>
  <si>
    <t>Industrial Supplies Merchant Wholesalers</t>
  </si>
  <si>
    <t>Sporting and Recreational Goods and Supplies Merchant Wholesalers</t>
  </si>
  <si>
    <t>Used Household and Office Goods Moving</t>
  </si>
  <si>
    <t>Interurban and Rural Bus Transportation</t>
  </si>
  <si>
    <t>Limousine Service</t>
  </si>
  <si>
    <t>School and Employee Bus Transportation</t>
  </si>
  <si>
    <t>Charter Bus Industry</t>
  </si>
  <si>
    <t>Pipeline Transportation of Crude Oil</t>
  </si>
  <si>
    <t>Pipeline Transportation of Natural Gas</t>
  </si>
  <si>
    <t>Pipeline Transportation of Refined Petroleum Products</t>
  </si>
  <si>
    <t>All Other Pipeline Transportation</t>
  </si>
  <si>
    <t>Scenic and Sightseeing Transportation, Land</t>
  </si>
  <si>
    <t>Scenic and Sightseeing Transportation, Water</t>
  </si>
  <si>
    <t>Scenic and Sightseeing Transportation, Other</t>
  </si>
  <si>
    <t>Air Traffic Control</t>
  </si>
  <si>
    <t>Other Support Activities for Air Transportation</t>
  </si>
  <si>
    <t>Support Activities for Rail Transportation</t>
  </si>
  <si>
    <t>Port and Harbor Operations</t>
  </si>
  <si>
    <t>Marine Cargo Handling</t>
  </si>
  <si>
    <t>Other Support Activities for Water Transportation</t>
  </si>
  <si>
    <t>Motor Vehicle Towing</t>
  </si>
  <si>
    <t>Postal Service</t>
  </si>
  <si>
    <t>Couriers and Express Delivery Services</t>
  </si>
  <si>
    <t>Local Messengers and Local Delivery</t>
  </si>
  <si>
    <t>Refrigerated Warehousing and Storage</t>
  </si>
  <si>
    <t>Farm Product Warehousing and Storage</t>
  </si>
  <si>
    <t>Other Warehousing and Storage</t>
  </si>
  <si>
    <t>Software Publishers</t>
  </si>
  <si>
    <t>Motion Picture and Video Distribution</t>
  </si>
  <si>
    <t>Music Publishers</t>
  </si>
  <si>
    <t>Sound Recording Studios</t>
  </si>
  <si>
    <t>Record Production and Distribution</t>
  </si>
  <si>
    <t>Other Sound Recording Industries</t>
  </si>
  <si>
    <t>Television Broadcasting</t>
  </si>
  <si>
    <t>Cable and Other Subscription Programming</t>
  </si>
  <si>
    <t>Wireless Telecommunications Carriers (except Satellite)</t>
  </si>
  <si>
    <t>Satellite Telecommunications</t>
  </si>
  <si>
    <t>Data Processing, Hosting, and Related Services</t>
  </si>
  <si>
    <t>News Syndicates</t>
  </si>
  <si>
    <t>Internet Publishing and Broadcasting and Web Search Portals</t>
  </si>
  <si>
    <t>All Other Information Services</t>
  </si>
  <si>
    <t>Securities and Commodity Exchanges</t>
  </si>
  <si>
    <t>Consumer Electronics and Appliances Rental</t>
  </si>
  <si>
    <t>Formal Wear and Costume Rental</t>
  </si>
  <si>
    <t>Video Tape and Disc Rental</t>
  </si>
  <si>
    <t>General Rental Centers</t>
  </si>
  <si>
    <t>Office Machinery and Equipment Rental and Leasing</t>
  </si>
  <si>
    <t>Lessors of Nonfinancial Intangible Assets (except Copyrighted Works)</t>
  </si>
  <si>
    <t>Offices of Lawyers</t>
  </si>
  <si>
    <t>Architectural Services</t>
  </si>
  <si>
    <t>Landscape Architectural Services</t>
  </si>
  <si>
    <t>Engineering Services</t>
  </si>
  <si>
    <t>Drafting Services</t>
  </si>
  <si>
    <t>Building Inspection Services</t>
  </si>
  <si>
    <t>Geophysical Surveying and Mapping Services</t>
  </si>
  <si>
    <t>Surveying and Mapping (except Geophysical) Services</t>
  </si>
  <si>
    <t>Testing Laboratories</t>
  </si>
  <si>
    <t>Interior Design Services</t>
  </si>
  <si>
    <t>Industrial Design Services</t>
  </si>
  <si>
    <t>Graphic Design Services</t>
  </si>
  <si>
    <t>Other Specialized Design Services</t>
  </si>
  <si>
    <t>Other Computer Related Services</t>
  </si>
  <si>
    <t>Environmental Consulting Services</t>
  </si>
  <si>
    <t>Public Relations Agencies</t>
  </si>
  <si>
    <t>Media Buying Agencies</t>
  </si>
  <si>
    <t>Media Representatives</t>
  </si>
  <si>
    <t>Outdoor Advertising</t>
  </si>
  <si>
    <t>Direct Mail Advertising</t>
  </si>
  <si>
    <t>Advertising Material Distribution Services</t>
  </si>
  <si>
    <t>Marketing Research and Public Opinion Polling</t>
  </si>
  <si>
    <t>Translation and Interpretation Services</t>
  </si>
  <si>
    <t>Office Administrative Services</t>
  </si>
  <si>
    <t>Temporary Help Services</t>
  </si>
  <si>
    <t>Professional Employer Organizations</t>
  </si>
  <si>
    <t>Document Preparation Services</t>
  </si>
  <si>
    <t>Collection Agencies</t>
  </si>
  <si>
    <t>Credit Bureaus</t>
  </si>
  <si>
    <t>Exterminating and Pest Control Services</t>
  </si>
  <si>
    <t>Landscaping Services</t>
  </si>
  <si>
    <t>Carpet and Upholstery Cleaning Services</t>
  </si>
  <si>
    <t>Packaging and Labeling Services</t>
  </si>
  <si>
    <t>All Other Support Services</t>
  </si>
  <si>
    <t>Educational Support Services</t>
  </si>
  <si>
    <t>Offices of Optometrists</t>
  </si>
  <si>
    <t>Home Health Care Services</t>
  </si>
  <si>
    <t>Historical Sites</t>
  </si>
  <si>
    <t>Amusement Arcades</t>
  </si>
  <si>
    <t>Casinos (except Casino Hotels)</t>
  </si>
  <si>
    <t>Golf Courses and Country Clubs</t>
  </si>
  <si>
    <t>Skiing Facilities</t>
  </si>
  <si>
    <t>Marinas</t>
  </si>
  <si>
    <t>Bowling Centers</t>
  </si>
  <si>
    <t>Casino Hotels</t>
  </si>
  <si>
    <t>Food Service Contractors</t>
  </si>
  <si>
    <t>Caterers</t>
  </si>
  <si>
    <t>Mobile Food Services</t>
  </si>
  <si>
    <t>Reupholstery and Furniture Repair</t>
  </si>
  <si>
    <t>Footwear and Leather Goods Repair</t>
  </si>
  <si>
    <t xml:space="preserve">Labor Unions and Similar Labor Organizations </t>
  </si>
  <si>
    <t xml:space="preserve">Other Similar Organizations (except Business, Professional, Labor, and Political Organizations) </t>
  </si>
  <si>
    <t>NAICS Codes</t>
  </si>
  <si>
    <t>NAICS Industry Description</t>
  </si>
  <si>
    <t>Size Standards 
in millions of dollars</t>
  </si>
  <si>
    <t>Size standards in number of employees</t>
  </si>
  <si>
    <t>Footnotes</t>
  </si>
  <si>
    <t>Sector 11 – Agriculture, Forestry, Fishing and Hunting</t>
  </si>
  <si>
    <t>Subsector 111 – Crop Production</t>
  </si>
  <si>
    <t>Oilseed (except Soybean) Farming</t>
  </si>
  <si>
    <t>Dry Pea and Bean Farming</t>
  </si>
  <si>
    <t>Corn Farming</t>
  </si>
  <si>
    <t>Oilseed and Grain Combination Farming</t>
  </si>
  <si>
    <t>All Other Grain Farming</t>
  </si>
  <si>
    <t>Potato Farming</t>
  </si>
  <si>
    <t xml:space="preserve">Other Vegetable (except Potato) and Melon Farming  </t>
  </si>
  <si>
    <t>Citrus (except Orange) Groves</t>
  </si>
  <si>
    <t>Apple Orchards</t>
  </si>
  <si>
    <t>Grape Vineyards</t>
  </si>
  <si>
    <t>Strawberry Farming</t>
  </si>
  <si>
    <t>Berry (except Strawberry) Farming</t>
  </si>
  <si>
    <t>Tree Nut Farming</t>
  </si>
  <si>
    <t>Fruit and Tree Nut Combination Farming</t>
  </si>
  <si>
    <t>Other Noncitrus Fruit Farming</t>
  </si>
  <si>
    <t>Mushroom Production</t>
  </si>
  <si>
    <t>Other Food Crops Grown Under Cover</t>
  </si>
  <si>
    <t>Nursery and Tree Production</t>
  </si>
  <si>
    <t>Floriculture Production</t>
  </si>
  <si>
    <t>Hay Farming</t>
  </si>
  <si>
    <t xml:space="preserve">Sugar Beet Farming  </t>
  </si>
  <si>
    <t xml:space="preserve">Peanut Farming  </t>
  </si>
  <si>
    <t>All Other Miscellaneous Crop Farming</t>
  </si>
  <si>
    <t>Subsector 112 – Animal Production and Aquaculture</t>
  </si>
  <si>
    <t>Beef Cattle Ranching and Farming</t>
  </si>
  <si>
    <t>Cattle Feedlots</t>
  </si>
  <si>
    <t>Hog and Pig Farming</t>
  </si>
  <si>
    <t>Chicken Egg Production</t>
  </si>
  <si>
    <t xml:space="preserve">Broilers and Other Meat Type Chicken Production  </t>
  </si>
  <si>
    <t>Other Poultry Production</t>
  </si>
  <si>
    <t>Finfish Farming and Fish Hatcheries</t>
  </si>
  <si>
    <t>Shellfish Farming</t>
  </si>
  <si>
    <t>Other  Aquaculture</t>
  </si>
  <si>
    <t>Fur‑Bearing Animal and Rabbit Production</t>
  </si>
  <si>
    <t>All Other Animal Production</t>
  </si>
  <si>
    <t>Subsector 113 – Forestry and Logging</t>
  </si>
  <si>
    <t>Forest Nurseries and Gathering of Forest Products</t>
  </si>
  <si>
    <t>Logging</t>
  </si>
  <si>
    <t>Subsector 114 – Fishing, Hunting and Trapping</t>
  </si>
  <si>
    <t>Finfish Fishing</t>
  </si>
  <si>
    <t>Shellfish Fishing</t>
  </si>
  <si>
    <t>Other Marine Fishing</t>
  </si>
  <si>
    <t>Subsector 115 – Support Activities for Agriculture and Forestry</t>
  </si>
  <si>
    <t>Cotton Ginning</t>
  </si>
  <si>
    <t>Soil Preparation, Planting, and Cultivating</t>
  </si>
  <si>
    <t>Crop Harvesting, Primarily by Machine</t>
  </si>
  <si>
    <t>Postharvest Crop Activities (except Cotton Ginning)</t>
  </si>
  <si>
    <t>Farm Labor Contractors and Crew Leaders</t>
  </si>
  <si>
    <t>Farm Management Services</t>
  </si>
  <si>
    <t xml:space="preserve">Support Activities for Forestry  </t>
  </si>
  <si>
    <t xml:space="preserve">115310_a_Except   </t>
  </si>
  <si>
    <r>
      <t>Forest Fire Suppression</t>
    </r>
    <r>
      <rPr>
        <vertAlign val="superscript"/>
        <sz val="12"/>
        <color indexed="8"/>
        <rFont val="Calibri"/>
        <family val="2"/>
      </rPr>
      <t>17</t>
    </r>
  </si>
  <si>
    <t>See footnote 17</t>
  </si>
  <si>
    <t xml:space="preserve">115310_b_Except   </t>
  </si>
  <si>
    <r>
      <t>Fuels Management Services</t>
    </r>
    <r>
      <rPr>
        <vertAlign val="superscript"/>
        <sz val="12"/>
        <color indexed="8"/>
        <rFont val="Calibri"/>
        <family val="2"/>
      </rPr>
      <t>17</t>
    </r>
  </si>
  <si>
    <t>Sector 21 – Mining, Quarrying, and Oil and Gas Extraction</t>
  </si>
  <si>
    <t>Subsector 211 – Oil and Gas Extraction</t>
  </si>
  <si>
    <t>Crude Petroleum and Natural Gas Extraction</t>
  </si>
  <si>
    <t>Natural Gas Liquid Extraction</t>
  </si>
  <si>
    <t>Subsector 212 – Mining (except Oil and Gas)</t>
  </si>
  <si>
    <t>Bituminous Coal and Lignite Surface Mining</t>
  </si>
  <si>
    <t>Bituminous Coal Underground Mining</t>
  </si>
  <si>
    <t>Anthracite Mining</t>
  </si>
  <si>
    <t>Gold Ore Mining</t>
  </si>
  <si>
    <t>Silver Ore Mining</t>
  </si>
  <si>
    <t>Lead Ore and Zinc Ore Mining</t>
  </si>
  <si>
    <t>Copper Ore and Nickel Ore Mining</t>
  </si>
  <si>
    <t>Uranium‑Radium‑Vanadium Ore Mining</t>
  </si>
  <si>
    <t>All Other Metal Ore Mining</t>
  </si>
  <si>
    <t>Dimension Stone Mining and Quarrying</t>
  </si>
  <si>
    <t>Crushed and Broken Limestone Mining and Quarrying</t>
  </si>
  <si>
    <t>Crushed and Broken Granite Mining and Quarrying</t>
  </si>
  <si>
    <t>Other Crushed and Broken Stone Mining and Quarrying</t>
  </si>
  <si>
    <t>Construction Sand and Gravel Mining</t>
  </si>
  <si>
    <t>Industrial Sand Mining</t>
  </si>
  <si>
    <t>Kaolin and Ball Clay Mining</t>
  </si>
  <si>
    <t xml:space="preserve">Clay and Ceramic and Refractory Minerals Mining  </t>
  </si>
  <si>
    <t>Potash, Soda, and Borate Mineral Mining</t>
  </si>
  <si>
    <t>Phosphate Rock Mining</t>
  </si>
  <si>
    <t>Other Chemical and Fertilizer Mineral Mining</t>
  </si>
  <si>
    <t>All Other Nonmetallic Mineral Mining</t>
  </si>
  <si>
    <t>Subsector 213 – Support Activities for Mining</t>
  </si>
  <si>
    <t>Support Activities for Oil and Gas Operations</t>
  </si>
  <si>
    <t>Support Activities for Coal Mining</t>
  </si>
  <si>
    <t>Support Activities for Metal Mining</t>
  </si>
  <si>
    <t>Support Activities for Nonmetallic Minerals (except Fuels)</t>
  </si>
  <si>
    <t>Sector 22 – Utilities</t>
  </si>
  <si>
    <t>Subsector 221 – Utilities</t>
  </si>
  <si>
    <t>Hydroelectric Power Generation</t>
  </si>
  <si>
    <t>Fossil Fuel Electric Power Generation</t>
  </si>
  <si>
    <t>Nuclear Electric Power Generation</t>
  </si>
  <si>
    <t>Solar Electric Power Generation</t>
  </si>
  <si>
    <t>Wind Electric Power Generation</t>
  </si>
  <si>
    <t>Geothermal Electric Power Generation</t>
  </si>
  <si>
    <t>Biomass Electric Power Generation</t>
  </si>
  <si>
    <t>Other Electric Power Generation</t>
  </si>
  <si>
    <t>Electric Bulk Power Transmission and Control</t>
  </si>
  <si>
    <t>Electric Power Distribution</t>
  </si>
  <si>
    <t>Natural Gas Distribution</t>
  </si>
  <si>
    <t>Water Supply and Irrigation Systems</t>
  </si>
  <si>
    <t>Sewage Treatment Facilities</t>
  </si>
  <si>
    <t>Steam and Air‑Conditioning Supply</t>
  </si>
  <si>
    <t>Sector 23 – Construction</t>
  </si>
  <si>
    <t>Subsector  236 – Construction of Buildings</t>
  </si>
  <si>
    <t>New Single-family Housing Construction (Except For-Sale Builders)</t>
  </si>
  <si>
    <t>New Multifamily Housing Construction (except For-Sale Builders)</t>
  </si>
  <si>
    <t>New Housing For-Sale Builders</t>
  </si>
  <si>
    <t>Residential Remodelers</t>
  </si>
  <si>
    <t>Industrial Building Construction</t>
  </si>
  <si>
    <t>Commercial and Institutional Building Construction</t>
  </si>
  <si>
    <t>Subsector 237 – Heavy and Civil Engineering Construction</t>
  </si>
  <si>
    <t>Water and Sewer Line and Related Structures Construction</t>
  </si>
  <si>
    <t>Oil and Gas Pipeline and Related Structures Construction</t>
  </si>
  <si>
    <t>Power and Communication Line and Related Structures Construction</t>
  </si>
  <si>
    <t>Land Subdivision</t>
  </si>
  <si>
    <t>Highway, Street, and Bridge Construction</t>
  </si>
  <si>
    <t>Other Heavy and Civil Engineering Construction</t>
  </si>
  <si>
    <t xml:space="preserve">237990_Except   </t>
  </si>
  <si>
    <r>
      <t>Dredging and Surface Cleanup Activities</t>
    </r>
    <r>
      <rPr>
        <vertAlign val="superscript"/>
        <sz val="12"/>
        <color indexed="8"/>
        <rFont val="Calibri"/>
        <family val="2"/>
      </rPr>
      <t>2</t>
    </r>
  </si>
  <si>
    <t>See footnote 2</t>
  </si>
  <si>
    <t>Subsector 238 – Specialty Trade Contractors</t>
  </si>
  <si>
    <t>Poured Concrete Foundation and Structure Contractors</t>
  </si>
  <si>
    <t>Structural Steel and Precast Concrete Contractors</t>
  </si>
  <si>
    <t>Framing Contractors</t>
  </si>
  <si>
    <t>Masonry Contractors</t>
  </si>
  <si>
    <t>Glass and Glazing Contractors</t>
  </si>
  <si>
    <t>Roofing Contractors</t>
  </si>
  <si>
    <t>Siding Contractors</t>
  </si>
  <si>
    <t>Other Foundation, Structure, and Building Exterior Contractors</t>
  </si>
  <si>
    <t xml:space="preserve">Plumbing, Heating, and Air‑Conditioning Contractors   </t>
  </si>
  <si>
    <t>Other Building Equipment Contractors</t>
  </si>
  <si>
    <t>Drywall and Insulation Contractors</t>
  </si>
  <si>
    <t>238990_Except</t>
  </si>
  <si>
    <r>
      <t>Building and Property Specialty Trade Services</t>
    </r>
    <r>
      <rPr>
        <vertAlign val="superscript"/>
        <sz val="12"/>
        <color rgb="FF000000"/>
        <rFont val="Calibri"/>
        <family val="2"/>
      </rPr>
      <t xml:space="preserve"> 13</t>
    </r>
  </si>
  <si>
    <t>See footnote 13</t>
  </si>
  <si>
    <t>Sector 31 – 33 – Manufacturing</t>
  </si>
  <si>
    <t>Subsector 311 – Food Manufacturing</t>
  </si>
  <si>
    <t>Dog and Cat Food Manufacturing</t>
  </si>
  <si>
    <t>Other Animal Food Manufacturing</t>
  </si>
  <si>
    <t>Flour Milling</t>
  </si>
  <si>
    <t>Rice Milling</t>
  </si>
  <si>
    <t>Malt Manufacturing</t>
  </si>
  <si>
    <t>Wet Corn Milling</t>
  </si>
  <si>
    <t>Soybean and Other Oilseed Processing</t>
  </si>
  <si>
    <t>Fats and Oils Refining and Blending</t>
  </si>
  <si>
    <t>Beet Sugar Manufacturing</t>
  </si>
  <si>
    <t>Cane Sugar Manufacturing</t>
  </si>
  <si>
    <t>Chocolate and Confectionery Manufacturing from Cacao Beans</t>
  </si>
  <si>
    <t>Confectionery Manufacturing from Purchased Chocolate</t>
  </si>
  <si>
    <t>Frozen Fruit, Juice and Vegetable Manufacturing</t>
  </si>
  <si>
    <t>Frozen Specialty Food Manufacturing</t>
  </si>
  <si>
    <r>
      <t>Fruit and Vegetable Canning</t>
    </r>
    <r>
      <rPr>
        <vertAlign val="superscript"/>
        <sz val="12"/>
        <color indexed="8"/>
        <rFont val="Calibri"/>
        <family val="2"/>
      </rPr>
      <t>3</t>
    </r>
  </si>
  <si>
    <t>See footnote 3</t>
  </si>
  <si>
    <t>Specialty Canning</t>
  </si>
  <si>
    <t>Dried and Dehydrated Food Manufacturing</t>
  </si>
  <si>
    <t>Fluid Milk Manufacturing</t>
  </si>
  <si>
    <t>Creamery Butter Manufacturing</t>
  </si>
  <si>
    <t>Cheese Manufacturing</t>
  </si>
  <si>
    <t>Dry, Condensed, and Evaporated Dairy Product Manufacturing</t>
  </si>
  <si>
    <t>Animal (except Poultry) Slaughtering</t>
  </si>
  <si>
    <t>Meat Processed from Carcasses</t>
  </si>
  <si>
    <t>Rendering and Meat Byproduct Processing</t>
  </si>
  <si>
    <t>Poultry Processing</t>
  </si>
  <si>
    <t>Retail Bakeries</t>
  </si>
  <si>
    <t>Commercial Bakeries</t>
  </si>
  <si>
    <t>Frozen Cakes, Pies, and Other Pastries Manufacturing</t>
  </si>
  <si>
    <t>Cookie and Cracker Manufacturing</t>
  </si>
  <si>
    <t>Dry Pasta, Dough, and Flour Mixes Manufacturing from Purchased Flour</t>
  </si>
  <si>
    <t>Roasted Nuts and Peanut Butter Manufacturing</t>
  </si>
  <si>
    <t>Other Snack Food Manufacturing</t>
  </si>
  <si>
    <t>Coffee and Tea Manufacturing</t>
  </si>
  <si>
    <t>Mayonnaise, Dressing and Other Prepared Sauce Manufacturing</t>
  </si>
  <si>
    <t>Spice and Extract Manufacturing</t>
  </si>
  <si>
    <t>Perishable Prepared Food Manufacturing</t>
  </si>
  <si>
    <t>All Other Miscellaneous Food Manufacturing</t>
  </si>
  <si>
    <t>Subsector 312 – Beverage and Tobacco Product Manufacturing</t>
  </si>
  <si>
    <t xml:space="preserve">Soft Drink Manufacturing  </t>
  </si>
  <si>
    <t>Bottled Water Manufacturing</t>
  </si>
  <si>
    <t>Ice Manufacturing</t>
  </si>
  <si>
    <t>Wineries</t>
  </si>
  <si>
    <t>Distilleries</t>
  </si>
  <si>
    <t>Subsector 313 – Textile Mills</t>
  </si>
  <si>
    <t>Fiber, Yarn, and Thread Mills</t>
  </si>
  <si>
    <t>Textile and Fabric Finishing Mills</t>
  </si>
  <si>
    <t>Subsector 314 – Textile Product Mills</t>
  </si>
  <si>
    <t>Textile Bag and Canvas Mills</t>
  </si>
  <si>
    <t>Rope, Cordage, Twine, Tire Cord, and Tire Fabric Mills</t>
  </si>
  <si>
    <t>All Other Miscellaneous Textile Product Mills</t>
  </si>
  <si>
    <t>Subsector 315 – Apparel Manufacturing</t>
  </si>
  <si>
    <t>Other Apparel Knitting Mills</t>
  </si>
  <si>
    <t>Cut and Sew Apparel Contractors</t>
  </si>
  <si>
    <t>Men's and Boys' Cut and Sew Apparel Manufacturing</t>
  </si>
  <si>
    <t>Women's, Girls', and Infants' Cut and Sew Apparel Manufacturing</t>
  </si>
  <si>
    <t>Other Cut and Sew Apparel Manufacturing</t>
  </si>
  <si>
    <t>Apparel Accessories and Other Apparel Manufacturing</t>
  </si>
  <si>
    <t>Subsector 316 – Leather and Allied Product Manufacturing</t>
  </si>
  <si>
    <t>Footwear Manufacturing</t>
  </si>
  <si>
    <t>Women’s Handbag and Purse Manufacturing</t>
  </si>
  <si>
    <t>All Other Leather Good and Allied Product Manufacturing</t>
  </si>
  <si>
    <t>Subsector 321 – Wood Product Manufacturing</t>
  </si>
  <si>
    <t>Sawmills</t>
  </si>
  <si>
    <t xml:space="preserve">Wood Preservation  </t>
  </si>
  <si>
    <t xml:space="preserve">Hardwood Veneer and Plywood Manufacturing  </t>
  </si>
  <si>
    <t xml:space="preserve">Softwood Veneer and Plywood Manufacturing  </t>
  </si>
  <si>
    <t xml:space="preserve">Engineered Wood Member (except Truss) Manufacturing  </t>
  </si>
  <si>
    <t xml:space="preserve">Truss Manufacturing  </t>
  </si>
  <si>
    <t xml:space="preserve">Reconstituted Wood Product Manufacturing  </t>
  </si>
  <si>
    <t xml:space="preserve">Wood Window and Door Manufacturing  </t>
  </si>
  <si>
    <t xml:space="preserve">Cut Stock, Resawing Lumber, and Planing  </t>
  </si>
  <si>
    <t xml:space="preserve">Other Millwork (including Flooring)  </t>
  </si>
  <si>
    <t>Manufactured Home (Mobile Home) Manufacturing</t>
  </si>
  <si>
    <t>Prefabricated Wood Building Manufacturing</t>
  </si>
  <si>
    <t>All Other Miscellaneous Wood Product Manufacturing</t>
  </si>
  <si>
    <t>Subsector 322 – Paper Manufacturing</t>
  </si>
  <si>
    <t>Pulp Mills</t>
  </si>
  <si>
    <t>Paper (except Newsprint) Mills</t>
  </si>
  <si>
    <t>Newsprint Mills</t>
  </si>
  <si>
    <t>Paperboard Mills</t>
  </si>
  <si>
    <t>Corrugated and Solid Fiber Box Manufacturing</t>
  </si>
  <si>
    <t>Folding Paperboard Box Manufacturing</t>
  </si>
  <si>
    <t>Other Paperboard Container Manufacturing</t>
  </si>
  <si>
    <t>Sanitary Paper Product Manufacturing</t>
  </si>
  <si>
    <t xml:space="preserve">All Other Converted Paper Product Manufacturing  </t>
  </si>
  <si>
    <t>Subsector 323 – Printing and Related Support Activities</t>
  </si>
  <si>
    <t>Commercial Printing (except Screen and Books)</t>
  </si>
  <si>
    <t>Commercial Screen Printing</t>
  </si>
  <si>
    <t>Books Printing</t>
  </si>
  <si>
    <t>Subsector 324 – Petroleum and Coal Products Manufacturing</t>
  </si>
  <si>
    <r>
      <t>Petroleum Refineries</t>
    </r>
    <r>
      <rPr>
        <vertAlign val="superscript"/>
        <sz val="12"/>
        <color indexed="8"/>
        <rFont val="Calibri"/>
        <family val="2"/>
      </rPr>
      <t>4</t>
    </r>
  </si>
  <si>
    <t>See footnote 4</t>
  </si>
  <si>
    <t>Asphalt Paving Mixture and Block Manufacturing</t>
  </si>
  <si>
    <t>Asphalt Shingle and Coating Materials Manufacturing</t>
  </si>
  <si>
    <t>Petroleum Lubricating Oil and Grease Manufacturing</t>
  </si>
  <si>
    <t>All Other Petroleum and Coal Products Manufacturing</t>
  </si>
  <si>
    <t>Subsector 325 – Chemical Manufacturing</t>
  </si>
  <si>
    <t>Other Basic Inorganic Chemical Manufacturing</t>
  </si>
  <si>
    <t>Ethyl Alcohol Manufacturing</t>
  </si>
  <si>
    <t>Cyclic Crude, Intermediate, and Gum and Wood Chemical Manufacturing</t>
  </si>
  <si>
    <t xml:space="preserve">All Other Basic Organic Chemical Manufacturing  </t>
  </si>
  <si>
    <t>Plastics Material and Resin Manufacturing</t>
  </si>
  <si>
    <t>Synthetic Rubber Manufacturing</t>
  </si>
  <si>
    <t>Nitrogenous Fertilizer Manufacturing</t>
  </si>
  <si>
    <t>Phosphatic Fertilizer Manufacturing</t>
  </si>
  <si>
    <t>Fertilizer (Mixing Only) Manufacturing</t>
  </si>
  <si>
    <t>Medicinal and Botanical Manufacturing</t>
  </si>
  <si>
    <t>Pharmaceutical Preparation Manufacturing</t>
  </si>
  <si>
    <t>In‑Vitro Diagnostic Substance Manufacturing</t>
  </si>
  <si>
    <t>Biological Product (except Diagnostic) Manufacturing</t>
  </si>
  <si>
    <t>Soap and Other Detergent Manufacturing</t>
  </si>
  <si>
    <t xml:space="preserve">Polish and Other Sanitation Good Manufacturing  </t>
  </si>
  <si>
    <t>Surface Active Agent Manufacturing</t>
  </si>
  <si>
    <t>Custom Compounding of Purchased Resins</t>
  </si>
  <si>
    <t>Photographic Film, Paper, Plate and Chemical Manufacturing</t>
  </si>
  <si>
    <t>All Other Miscellaneous Chemical Product and Preparation Manufacturing</t>
  </si>
  <si>
    <t>Subsector 326 – Plastics and Rubber Products Manufacturing</t>
  </si>
  <si>
    <t>Plastic Bag and Pouch Manufacturing</t>
  </si>
  <si>
    <t>Plastics Packaging Film and Sheet (including Laminated) Manufacturing</t>
  </si>
  <si>
    <t>Unlaminated Plastics Film and Sheet (except Packaging) Manufacturing</t>
  </si>
  <si>
    <t>Unlaminated Plastics Profile Shape Manufacturing</t>
  </si>
  <si>
    <t>Plastics Pipe and Pipe Fitting Manufacturing</t>
  </si>
  <si>
    <t>Plastics Plumbing Fixture Manufacturing</t>
  </si>
  <si>
    <t>All Other Plastics Product Manufacturing</t>
  </si>
  <si>
    <r>
      <t>Tire Manufacturing (except Retreading)</t>
    </r>
    <r>
      <rPr>
        <vertAlign val="superscript"/>
        <sz val="12"/>
        <color indexed="8"/>
        <rFont val="Calibri"/>
        <family val="2"/>
      </rPr>
      <t>5</t>
    </r>
  </si>
  <si>
    <t>See footnote 5</t>
  </si>
  <si>
    <t>Tire Retreading</t>
  </si>
  <si>
    <t>Rubber Product Manufacturing for Mechanical Use</t>
  </si>
  <si>
    <t>All Other Rubber Product Manufacturing</t>
  </si>
  <si>
    <t>Subsector 327 – Nonmetallic Mineral Product Manufacturing</t>
  </si>
  <si>
    <t>Pottery, Ceramics, and Plumbing Fixture Manufacturing</t>
  </si>
  <si>
    <t>Clay Building Material and Refractories Manufacturing</t>
  </si>
  <si>
    <t>Flat Glass Manufacturing</t>
  </si>
  <si>
    <t>Other Pressed and Blown Glass and Glassware Manufacturing</t>
  </si>
  <si>
    <t>Glass Container Manufacturing</t>
  </si>
  <si>
    <t>Glass Product Manufacturing Made of Purchased Glass</t>
  </si>
  <si>
    <t>Ready‑Mix Concrete Manufacturing</t>
  </si>
  <si>
    <t>Concrete Block and Brick Manufacturing</t>
  </si>
  <si>
    <t>Concrete Pipe Manufacturing</t>
  </si>
  <si>
    <t>Other Concrete Product Manufacturing</t>
  </si>
  <si>
    <t>Cut Stone and Stone Product Manufacturing</t>
  </si>
  <si>
    <t>Ground or Treated Mineral and Earth Manufacturing</t>
  </si>
  <si>
    <t>Mineral Wool Manufacturing</t>
  </si>
  <si>
    <t>All Other Miscellaneous Nonmetallic Mineral Product Manufacturing</t>
  </si>
  <si>
    <t>Subsector 331 – Primary Metal Manufacturing</t>
  </si>
  <si>
    <t>Iron and Steel Mills and Ferroalloy Manufacturing</t>
  </si>
  <si>
    <t>Rolled Steel Shape Manufacturing</t>
  </si>
  <si>
    <t>Steel Wire Drawing</t>
  </si>
  <si>
    <t>Alumina Refining and Primary Aluminum Production</t>
  </si>
  <si>
    <t>Secondary Smelting and Alloying of Aluminum</t>
  </si>
  <si>
    <t>Aluminum Sheet, Plate and Foil Manufacturing</t>
  </si>
  <si>
    <t>Other Aluminum Rolling, Drawing, and Extruding</t>
  </si>
  <si>
    <t>Nonferrous Metal (except Aluminum) Smelting and Refining</t>
  </si>
  <si>
    <t>Nonferrous Metal (except Copper and Aluminum) Rolling, Drawing and Extruding</t>
  </si>
  <si>
    <t xml:space="preserve">Secondary Smelting, Refining, and Alloying of Nonferrous Metal (except Copper and Aluminum)  </t>
  </si>
  <si>
    <t>Iron Foundries</t>
  </si>
  <si>
    <t>Steel Investment Foundries</t>
  </si>
  <si>
    <t>Steel Foundries (except Investment)</t>
  </si>
  <si>
    <t>Nonferrous Metal Die-Casting Foundries</t>
  </si>
  <si>
    <t>Aluminum Foundries (except Die‑Casting)</t>
  </si>
  <si>
    <t>Other Nonferrous Metal Foundries (except Die-Casting)</t>
  </si>
  <si>
    <t>Subsector 332 – Fabricated Metal Product Manufacturing</t>
  </si>
  <si>
    <t>Iron and Steel Forging</t>
  </si>
  <si>
    <t>Nonferrous Forging</t>
  </si>
  <si>
    <t>Custom Roll Forming</t>
  </si>
  <si>
    <t>Powder Metallurgy Part Manufacturing</t>
  </si>
  <si>
    <t>Metal Crown, Closure, and Other Metal Stamping (except Automotive)</t>
  </si>
  <si>
    <t>Metal Kitchen Cookware, Utensil, Cutlery, and Flatware (except Precious) Manufacturing</t>
  </si>
  <si>
    <t>Prefabricated Metal Building and Component Manufacturing</t>
  </si>
  <si>
    <t>Fabricated Structural Metal Manufacturing</t>
  </si>
  <si>
    <t>Plate Work Manufacturing</t>
  </si>
  <si>
    <t>Metal Window and Door Manufacturing</t>
  </si>
  <si>
    <t>Sheet Metal Work Manufacturing</t>
  </si>
  <si>
    <t>Ornamental and Architectural Metal Work Manufacturing</t>
  </si>
  <si>
    <t xml:space="preserve">Power Boiler and Heat Exchanger Manufacturing  </t>
  </si>
  <si>
    <t>Metal Can Manufacturing</t>
  </si>
  <si>
    <t>Other Metal Container Manufacturing</t>
  </si>
  <si>
    <t>Spring Manufacturing</t>
  </si>
  <si>
    <t>Other Fabricated Wire Product Manufacturing</t>
  </si>
  <si>
    <t>Precision Turned Product Manufacturing</t>
  </si>
  <si>
    <t>Bolt, Nut, Screw, Rivet and Washer Manufacturing</t>
  </si>
  <si>
    <t>Metal Heat Treating</t>
  </si>
  <si>
    <t>Metal Coating, Engraving (except Jewelry and Silverware), and Allied Services to Manufacturers</t>
  </si>
  <si>
    <t>Electroplating, Plating, Polishing, Anodizing and Coloring</t>
  </si>
  <si>
    <t>Industrial Valve Manufacturing</t>
  </si>
  <si>
    <t>Fluid Power Valve and Hose Fitting Manufacturing</t>
  </si>
  <si>
    <t>Plumbing Fixture Fitting and Trim Manufacturing</t>
  </si>
  <si>
    <t>Other Metal Valve and Pipe Fitting Manufacturing</t>
  </si>
  <si>
    <t>Small Arms Ammunition Manufacturing</t>
  </si>
  <si>
    <t>Ammunition (except Small Arms) Manufacturing</t>
  </si>
  <si>
    <t>Small Arms, Ordnance, and Ordnance Accessories Manufacturing</t>
  </si>
  <si>
    <t>Fabricated Pipe and Pipe Fitting Manufacturing</t>
  </si>
  <si>
    <t>All Other Miscellaneous Fabricated Metal Product Manufacturing</t>
  </si>
  <si>
    <r>
      <t>Subsector 333 – Machinery Manufacturing</t>
    </r>
    <r>
      <rPr>
        <b/>
        <vertAlign val="superscript"/>
        <sz val="12"/>
        <color indexed="8"/>
        <rFont val="Calibri"/>
        <family val="2"/>
      </rPr>
      <t>6</t>
    </r>
  </si>
  <si>
    <t>See footnote 6</t>
  </si>
  <si>
    <t xml:space="preserve">Farm Machinery and Equipment Manufacturing  </t>
  </si>
  <si>
    <t>Lawn and Garden Tractor and Home Lawn and Garden Equipment Manufacturing</t>
  </si>
  <si>
    <t>Mining Machinery and Equipment Manufacturing</t>
  </si>
  <si>
    <t>Oil and Gas Field Machinery and Equipment Manufacturing</t>
  </si>
  <si>
    <t>Food Product Machinery Manufacturing</t>
  </si>
  <si>
    <t>Semiconductor Machinery Manufacturing</t>
  </si>
  <si>
    <t>Sawmill, Woodworking, and Paper Machinery Manufacturing</t>
  </si>
  <si>
    <t>Printing Machinery and Equipment Manufacturing</t>
  </si>
  <si>
    <t>Other Industrial Machinery Manufacturing</t>
  </si>
  <si>
    <t>Optical Instrument and Lens Manufacturing</t>
  </si>
  <si>
    <t>Photographic and Photocopying Equipment Manufacturing</t>
  </si>
  <si>
    <t>Other Commercial and Service Industry Machinery Manufacturing</t>
  </si>
  <si>
    <t>Industrial and Commercial Fan and Blower and Air Purification Equipment Manufacturing</t>
  </si>
  <si>
    <t>Heating Equipment (except Warm Air Furnaces) Manufacturing</t>
  </si>
  <si>
    <t>Air‑Conditioning and Warm Air Heating Equipment and Commercial and Industrial Refrigeration Equipment Manufacturing</t>
  </si>
  <si>
    <t>Industrial Mold Manufacturing</t>
  </si>
  <si>
    <t>Special Die and Tool, Die Set, Jig and Fixture Manufacturing</t>
  </si>
  <si>
    <t>Cutting Tool and Machine Tool Accessory Manufacturing</t>
  </si>
  <si>
    <t>Machine Tool Manufacturing</t>
  </si>
  <si>
    <t>Rolling Mill and Other Metalworking Machinery Manufacturing</t>
  </si>
  <si>
    <t>Turbine and Turbine Generator Set Unit Manufacturing</t>
  </si>
  <si>
    <t>Speed Changer, Industrial High‑Speed Drive and Gear Manufacturing</t>
  </si>
  <si>
    <t>Mechanical Power Transmission Equipment Manufacturing</t>
  </si>
  <si>
    <t>Other Engine Equipment Manufacturing</t>
  </si>
  <si>
    <t>Pump and Pumping Equipment Manufacturing</t>
  </si>
  <si>
    <t>Air and Gas Compressor Manufacturing</t>
  </si>
  <si>
    <t>Measuring and Dispensing Pump Manufacturing</t>
  </si>
  <si>
    <t>Elevator and Moving Stairway Manufacturing</t>
  </si>
  <si>
    <t xml:space="preserve">Conveyor and Conveying Equipment Manufacturing  </t>
  </si>
  <si>
    <t>Overhead Traveling Crane, Hoist and Monorail System Manufacturing</t>
  </si>
  <si>
    <t>Industrial Truck, Tractor, Trailer and Stacker Machinery Manufacturing</t>
  </si>
  <si>
    <t>Power‑Driven Hand Tool Manufacturing</t>
  </si>
  <si>
    <t>Welding and Soldering Equipment Manufacturing</t>
  </si>
  <si>
    <t>Packaging Machinery Manufacturing</t>
  </si>
  <si>
    <t>Industrial Process Furnace and Oven Manufacturing</t>
  </si>
  <si>
    <t>Fluid Power Cylinder and Actuator Manufacturing</t>
  </si>
  <si>
    <t>Fluid Power Pump and Motor Manufacturing</t>
  </si>
  <si>
    <t>Scale and Balance Manufacturing</t>
  </si>
  <si>
    <t>All Other Miscellaneous General Purpose Machinery Manufacturing</t>
  </si>
  <si>
    <t>Electronic Computer Manufacturing</t>
  </si>
  <si>
    <t>Computer Storage Device Manufacturing</t>
  </si>
  <si>
    <t>Computer Terminal and Other Computer Peripheral Equipment Manufacturing</t>
  </si>
  <si>
    <t>Bare Printed Circuit Board Manufacturing</t>
  </si>
  <si>
    <t>Semiconductor and Related Device Manufacturing</t>
  </si>
  <si>
    <t>Capacitor, Resistor, Coil, Transformer, and Other Inductor Manufacturing</t>
  </si>
  <si>
    <t>Electronic Connector Manufacturing</t>
  </si>
  <si>
    <t>Printed Circuit Assembly (Electronic Assembly) Manufacturing</t>
  </si>
  <si>
    <t>Other Electronic Component Manufacturing</t>
  </si>
  <si>
    <t>Electromedical and Electrotherapeutic Apparatus Manufacturing</t>
  </si>
  <si>
    <t>Search, Detection, Navigation, Guidance, Aeronautical, and Nautical System and Instrument Manufacturing</t>
  </si>
  <si>
    <t>Automatic Environmental Control Manufacturing for Residential, Commercial and Appliance Use</t>
  </si>
  <si>
    <t>Instruments and Related Products Manufacturing for Measuring, Displaying, and Controlling Industrial Process Variables</t>
  </si>
  <si>
    <t>Totalizing Fluid Meter and Counting Device Manufacturing</t>
  </si>
  <si>
    <t>Instrument Manufacturing for Measuring and Testing Electricity and Electrical Signals</t>
  </si>
  <si>
    <t>Analytical Laboratory Instrument Manufacturing</t>
  </si>
  <si>
    <t>Irradiation Apparatus Manufacturing</t>
  </si>
  <si>
    <t>Other Measuring and Controlling Device Manufacturing</t>
  </si>
  <si>
    <t>Blank Magnetic and Optical Recording Media Manufacturing</t>
  </si>
  <si>
    <t>Software and Other Prerecorded Compact Disc, Tape, and Record Reproducing</t>
  </si>
  <si>
    <t>Residential Electric Lighting Fixture Manufacturing</t>
  </si>
  <si>
    <t>Commercial, Industrial and Institutional Electric Lighting Fixture Manufacturing</t>
  </si>
  <si>
    <t>Other Lighting Equipment Manufacturing</t>
  </si>
  <si>
    <t>Household Cooking Appliance Manufacturing</t>
  </si>
  <si>
    <t>Household Refrigerator and Home Freezer Manufacturing</t>
  </si>
  <si>
    <t>Household Laundry Equipment Manufacturing</t>
  </si>
  <si>
    <t>Other Major Household Appliance Manufacturing</t>
  </si>
  <si>
    <t>Power, Distribution and Specialty Transformer Manufacturing</t>
  </si>
  <si>
    <t>Motor and Generator Manufacturing</t>
  </si>
  <si>
    <t>Switchgear and Switchboard Apparatus Manufacturing</t>
  </si>
  <si>
    <t>Relay and Industrial Control Manufacturing</t>
  </si>
  <si>
    <t>Storage Battery Manufacturing</t>
  </si>
  <si>
    <t>Primary Battery Manufacturing</t>
  </si>
  <si>
    <t>Fiber Optic Cable Manufacturing</t>
  </si>
  <si>
    <t>Other Communication and Energy Wire Manufacturing</t>
  </si>
  <si>
    <t>Current‑Carrying Wiring Device Manufacturing</t>
  </si>
  <si>
    <t>Noncurrent‑Carrying Wiring Device Manufacturing</t>
  </si>
  <si>
    <t>Carbon and Graphite Product Manufacturing</t>
  </si>
  <si>
    <t>All Other Miscellaneous Electrical Equipment and Component Manufacturing</t>
  </si>
  <si>
    <r>
      <t>Subsector 336 – Transportation Equipment Manufacturing</t>
    </r>
    <r>
      <rPr>
        <b/>
        <vertAlign val="superscript"/>
        <sz val="12"/>
        <color indexed="8"/>
        <rFont val="Calibri"/>
        <family val="2"/>
      </rPr>
      <t>6</t>
    </r>
  </si>
  <si>
    <t>Automobile Manufacturing</t>
  </si>
  <si>
    <t xml:space="preserve">Light Truck and Utility Vehicle Manufacturing  </t>
  </si>
  <si>
    <t>Motor Vehicle Body Manufacturing</t>
  </si>
  <si>
    <t>Truck Trailer Manufacturing</t>
  </si>
  <si>
    <t>Motor Home Manufacturing</t>
  </si>
  <si>
    <t>Travel Trailer and Camper Manufacturing</t>
  </si>
  <si>
    <t xml:space="preserve">Motor Vehicle Metal Stamping  </t>
  </si>
  <si>
    <t>Aircraft Manufacturing</t>
  </si>
  <si>
    <t>Aircraft Engine and Engine Parts Manufacturing</t>
  </si>
  <si>
    <r>
      <t>Other Aircraft Part and Auxiliary Equipment Manufacturing</t>
    </r>
    <r>
      <rPr>
        <vertAlign val="superscript"/>
        <sz val="12"/>
        <color indexed="8"/>
        <rFont val="Calibri"/>
        <family val="2"/>
      </rPr>
      <t>7</t>
    </r>
    <r>
      <rPr>
        <sz val="12"/>
        <color indexed="8"/>
        <rFont val="Calibri"/>
        <family val="2"/>
      </rPr>
      <t xml:space="preserve">   </t>
    </r>
  </si>
  <si>
    <t>See footnote 7</t>
  </si>
  <si>
    <t>Guided Missile and Space Vehicle Manufacturing</t>
  </si>
  <si>
    <t>Guided Missile and Space Vehicle Propulsion Unit and Propulsion Unit Parts Manufacturing</t>
  </si>
  <si>
    <t>Other Guided Missile and Space Vehicle Parts and Auxiliary Equipment Manufacturing</t>
  </si>
  <si>
    <t xml:space="preserve">Railroad Rolling Stock Manufacturing  </t>
  </si>
  <si>
    <t>Ship Building and Repairing</t>
  </si>
  <si>
    <t>Boat Building</t>
  </si>
  <si>
    <t>Motorcycle, Bicycle and Parts Manufacturing</t>
  </si>
  <si>
    <t>Military Armored Vehicle, Tank and Tank Component Manufacturing</t>
  </si>
  <si>
    <t xml:space="preserve">All Other Transportation Equipment Manufacturing  </t>
  </si>
  <si>
    <t>Subsector 337 – Furniture and Related Product Manufacturing</t>
  </si>
  <si>
    <t>Wood Kitchen Cabinet and Counter Top Manufacturing</t>
  </si>
  <si>
    <t>Upholstered Household Furniture Manufacturing</t>
  </si>
  <si>
    <t>Nonupholstered Wood Household Furniture Manufacturing</t>
  </si>
  <si>
    <t>Metal Household Furniture Manufacturing</t>
  </si>
  <si>
    <t>Household Furniture (except Wood and Metal) Manufacturing</t>
  </si>
  <si>
    <t>Institutional Furniture Manufacturing</t>
  </si>
  <si>
    <t>Wood Office Furniture Manufacturing</t>
  </si>
  <si>
    <t>Custom Architectural Woodwork and Millwork Manufacturing</t>
  </si>
  <si>
    <t>Office Furniture (Except Wood) Manufacturing</t>
  </si>
  <si>
    <t>Showcase, Partition, Shelving, and Locker Manufacturing</t>
  </si>
  <si>
    <t>Subsector 339 – Miscellaneous Manufacturing</t>
  </si>
  <si>
    <t>Surgical and Medical Instrument Manufacturing</t>
  </si>
  <si>
    <t>Surgical Appliance and Supplies Manufacturing</t>
  </si>
  <si>
    <t>Dental Equipment and Supplies Manufacturing</t>
  </si>
  <si>
    <t>Ophthalmic Goods Manufacturing</t>
  </si>
  <si>
    <t>Dental Laboratories</t>
  </si>
  <si>
    <t>Jewelry and Silverware Manufacturing</t>
  </si>
  <si>
    <t xml:space="preserve">Gasket, Packing, and Sealing Device Manufacturing  </t>
  </si>
  <si>
    <t>Musical Instrument Manufacturing</t>
  </si>
  <si>
    <t>Fastener, Button, Needle and Pin Manufacturing</t>
  </si>
  <si>
    <t>Broom, Brush and Mop Manufacturing</t>
  </si>
  <si>
    <t>Burial Casket Manufacturing</t>
  </si>
  <si>
    <t>All Other Miscellaneous Manufacturing</t>
  </si>
  <si>
    <t>Sector 42 – Wholesale Trade</t>
  </si>
  <si>
    <t>(These NAICS codes shall not be used to classify Government acquisitions for supplies.  They also shall not be used by Federal government contractors when subcontracting for the acquisition for supplies.  The applicable manufacturing NAICS code shall be used to classify acquisitions for supplies.  A Wholesale Trade or Retail Trade business concern submitting an offer or a quote on a supply acquisition is categorized as a nonmanufacturer and deemed small if it has 500 or fewer employees and meets the requirements of 13 CFR 121.406.)</t>
  </si>
  <si>
    <t>Subsector 423 –  Merchant Wholesalers, Durable Goods</t>
  </si>
  <si>
    <t>Automobile and Other Motor Vehicle Merchant Wholesalers</t>
  </si>
  <si>
    <t>Motor Vehicle Supplies and New Parts Merchant Wholesalers</t>
  </si>
  <si>
    <t>Tire and Tube Merchant Wholesalers</t>
  </si>
  <si>
    <t>Motor Vehicle Parts (Used) Merchant Wholesalers</t>
  </si>
  <si>
    <t>Furniture Merchant Wholesalers</t>
  </si>
  <si>
    <t>Home Furnishing Merchant Wholesalers</t>
  </si>
  <si>
    <t>Lumber, Plywood, Millwork, and Wood Panel Merchant Wholesalers</t>
  </si>
  <si>
    <t>Brick, Stone, and Related Construction Material Merchant Wholesalers</t>
  </si>
  <si>
    <t>Roofing, Siding, and Insulation Material Merchant Wholesalers</t>
  </si>
  <si>
    <t>Other Construction Material Merchant Wholesalers</t>
  </si>
  <si>
    <t>Photographic Equipment and Supplies Merchant Wholesalers</t>
  </si>
  <si>
    <t>Office Equipment Merchant Wholesalers</t>
  </si>
  <si>
    <t>Computer and Computer Peripheral Equipment and Software Merchant Wholesalers</t>
  </si>
  <si>
    <t>Other Commercial Equipment Merchant Wholesalers</t>
  </si>
  <si>
    <t>Medical, Dental, and Hospital Equipment and Supplies Merchant Wholesalers</t>
  </si>
  <si>
    <t>Ophthalmic Goods Merchant Wholesalers</t>
  </si>
  <si>
    <t>Other Professional Equipment and Supplies Merchant Wholesalers</t>
  </si>
  <si>
    <t>Metal Service Centers and Other Metal Merchant Wholesalers</t>
  </si>
  <si>
    <t>Coal and Other Mineral and Ore Merchant Wholesalers</t>
  </si>
  <si>
    <t>Electrical Apparatus and Equipment, Wiring Supplies, and Related Equipment Merchant Wholesalers</t>
  </si>
  <si>
    <t>Household Appliances, Electric Housewares, and Consumer Electronics Merchant Wholesalers</t>
  </si>
  <si>
    <t>Other Electronic Parts and Equipment Merchant Wholesalers</t>
  </si>
  <si>
    <t>Hardware Merchant Wholesalers</t>
  </si>
  <si>
    <t>Plumbing and Heating Equipment and Supplies (Hydronics) Merchant Wholesalers</t>
  </si>
  <si>
    <t>Warm Air Heating and Air‑Conditioning Equipment and Supplies Merchant Wholesalers</t>
  </si>
  <si>
    <t>Refrigeration Equipment and Supplies Merchant Wholesalers</t>
  </si>
  <si>
    <t>Construction and Mining (except Oil Well) Machinery and Equipment Merchant Wholesalers</t>
  </si>
  <si>
    <t>Farm and Garden Machinery and Equipment Merchant Wholesalers</t>
  </si>
  <si>
    <t>Industrial Machinery and Equipment Merchant Wholesalers</t>
  </si>
  <si>
    <t>Service Establishment Equipment and Supplies Merchant Wholesalers</t>
  </si>
  <si>
    <t>Transportation Equipment and Supplies (except Motor Vehicle) Merchant Wholesalers</t>
  </si>
  <si>
    <t>Toy and Hobby Goods and Supplies Merchant Wholesalers</t>
  </si>
  <si>
    <t>Recyclable Material Merchant Wholesalers</t>
  </si>
  <si>
    <t>Jewelry, Watch, Precious Stone, and Precious Metal Merchant Wholesalers</t>
  </si>
  <si>
    <t>Other Miscellaneous Durable Goods Merchant Wholesalers</t>
  </si>
  <si>
    <t>Subsector 424 – Merchant Wholesalers, Nondurable Goods</t>
  </si>
  <si>
    <t>Printing and Writing Paper Merchant Wholesalers</t>
  </si>
  <si>
    <t>Stationary and Office Supplies Merchant Wholesalers</t>
  </si>
  <si>
    <t>Industrial and Personal Service Paper Merchant Wholesalers</t>
  </si>
  <si>
    <t>Drugs and Druggists’ Sundries Merchant Wholesalers</t>
  </si>
  <si>
    <t>Piece Goods, Notions, and Other Dry Goods Merchant Wholesalers</t>
  </si>
  <si>
    <t>Men’s and Boys’ Clothing and Furnishings Merchant Wholesalers</t>
  </si>
  <si>
    <t>Women’s, Children’s, and Infants’ Clothing and Accessories Merchant Wholesalers</t>
  </si>
  <si>
    <t>Footwear Merchant Wholesalers</t>
  </si>
  <si>
    <t>General Line Grocery Merchant Wholesalers</t>
  </si>
  <si>
    <t>Packaged Frozen Food Merchant Wholesalers</t>
  </si>
  <si>
    <t>Dairy Product (except Dried or Canned) Merchant Wholesalers</t>
  </si>
  <si>
    <t>Poultry and Poultry Product Merchant Wholesalers</t>
  </si>
  <si>
    <t>Confectionery Merchant Wholesalers</t>
  </si>
  <si>
    <t>Fish and Seafood Merchant Wholesalers</t>
  </si>
  <si>
    <t>Meat and Meat Product Merchant Wholesalers</t>
  </si>
  <si>
    <t>Fresh Fruit and Vegetable Merchant Wholesalers</t>
  </si>
  <si>
    <t>Other Grocery and Related Products Merchant Wholesalers</t>
  </si>
  <si>
    <t>Grain and Field Bean Merchant Wholesalers</t>
  </si>
  <si>
    <t>Livestock Merchant Wholesalers</t>
  </si>
  <si>
    <t>Other Farm Product Raw Material Merchant Wholesalers</t>
  </si>
  <si>
    <t>Plastics Materials and Basic Forms and Shapes Merchant Wholesalers</t>
  </si>
  <si>
    <t>Other Chemical and Allied Products Merchant Wholesalers</t>
  </si>
  <si>
    <t>Petroleum Bulk Stations and Terminals</t>
  </si>
  <si>
    <t>Petroleum and Petroleum Products Merchant Wholesalers (except Bulk Stations and Terminals)</t>
  </si>
  <si>
    <t>Beer and Ale Merchant Wholesalers</t>
  </si>
  <si>
    <t>Wine and Distilled Alcoholic Beverage Merchant Wholesalers</t>
  </si>
  <si>
    <t>Farm Supplies Merchant Wholesalers</t>
  </si>
  <si>
    <t>Book, Periodical, and Newspaper Merchant Wholesalers</t>
  </si>
  <si>
    <t>Flower, Nursery Stock, and Florists’ Supplies Merchant Wholesalers</t>
  </si>
  <si>
    <t>Tobacco and Tobacco Product Merchant Wholesalers</t>
  </si>
  <si>
    <t>Paint, Varnish, and Supplies Merchant Wholesalers</t>
  </si>
  <si>
    <t>Other Miscellaneous Nondurable Goods Merchant Wholesalers</t>
  </si>
  <si>
    <t>Subsector 425 – Wholesale Electronic Markets and Agents and Brokers</t>
  </si>
  <si>
    <t>Business to Business Electronic Markets</t>
  </si>
  <si>
    <t>Wholesale Trade Agents and Brokers</t>
  </si>
  <si>
    <t>Sector 44 - 45 – Retail Trade</t>
  </si>
  <si>
    <t>Subsector 441 – Motor Vehicle and Parts Dealers</t>
  </si>
  <si>
    <t>New Car Dealers</t>
  </si>
  <si>
    <t>Used Car Dealers</t>
  </si>
  <si>
    <t xml:space="preserve">Recreational Vehicle Dealers  </t>
  </si>
  <si>
    <t>Boat Dealers</t>
  </si>
  <si>
    <t>Motorcycle, ATV, and All Other Motor Vehicle Dealers</t>
  </si>
  <si>
    <t>Automotive Parts and Accessories Stores</t>
  </si>
  <si>
    <t>Tire Dealers</t>
  </si>
  <si>
    <t>Subsector 442 – Furniture and Home Furnishings Stores</t>
  </si>
  <si>
    <t>Furniture Stores</t>
  </si>
  <si>
    <t>Floor Covering Stores</t>
  </si>
  <si>
    <t>Window Treatment Stores</t>
  </si>
  <si>
    <t>All Other Home Furnishings Stores</t>
  </si>
  <si>
    <t>Subsector 443 – Electronics and Appliance Stores</t>
  </si>
  <si>
    <t>Household Appliance Stores</t>
  </si>
  <si>
    <t>Electronics Stores</t>
  </si>
  <si>
    <t>Subsector 444 – Building Material and Garden Equipment and Supplies Dealers</t>
  </si>
  <si>
    <t>Home Centers</t>
  </si>
  <si>
    <t>Paint and Wallpaper Stores</t>
  </si>
  <si>
    <t>Hardware Stores</t>
  </si>
  <si>
    <t>Other Building Material Dealers</t>
  </si>
  <si>
    <t>Outdoor Power Equipment Stores</t>
  </si>
  <si>
    <t>Nursery and Garden Centers</t>
  </si>
  <si>
    <t>Subsector 445 – Food and Beverage Stores</t>
  </si>
  <si>
    <t>Supermarkets and Other Grocery (except Convenience) Stores</t>
  </si>
  <si>
    <t>Convenience Stores</t>
  </si>
  <si>
    <t>Meat Markets</t>
  </si>
  <si>
    <t>Fish and Seafood Markets</t>
  </si>
  <si>
    <t>Fruit and Vegetable Markets</t>
  </si>
  <si>
    <t>Baked Goods Stores</t>
  </si>
  <si>
    <t>Confectionery and Nut Stores</t>
  </si>
  <si>
    <t>All Other Specialty Food Stores</t>
  </si>
  <si>
    <t>Beer, Wine and Liquor Stores</t>
  </si>
  <si>
    <t>Subsector 446 – Health and Personal Care Stores</t>
  </si>
  <si>
    <t>Pharmacies and Drug Stores</t>
  </si>
  <si>
    <t>Cosmetics, Beauty Supplies and Perfume Stores</t>
  </si>
  <si>
    <t>Optical Goods Stores</t>
  </si>
  <si>
    <t>Food (Health) Supplement Stores</t>
  </si>
  <si>
    <t>All Other Health and Personal Care Stores</t>
  </si>
  <si>
    <t>Subsector 447 – Gasoline Stations</t>
  </si>
  <si>
    <t>Gasoline Stations with Convenience Stores</t>
  </si>
  <si>
    <t>Other Gasoline Stations</t>
  </si>
  <si>
    <t>Subsector 448 – Clothing and Clothing Accessories Stores</t>
  </si>
  <si>
    <t>Men’s Clothing Stores</t>
  </si>
  <si>
    <t>Women’s Clothing Stores</t>
  </si>
  <si>
    <t>Children’s and Infants’ Clothing Stores</t>
  </si>
  <si>
    <t>Family Clothing Stores</t>
  </si>
  <si>
    <t>Clothing Accessories Stores</t>
  </si>
  <si>
    <t>Other Clothing Stores</t>
  </si>
  <si>
    <t>Shoe Stores</t>
  </si>
  <si>
    <t>Jewelry Stores</t>
  </si>
  <si>
    <t>Luggage and Leather Goods Stores</t>
  </si>
  <si>
    <t>Subsector 451 – Sporting Good, Hobby, Book and Music Stores</t>
  </si>
  <si>
    <t>Sporting Goods Stores</t>
  </si>
  <si>
    <t>Hobby, Toy and Game Stores</t>
  </si>
  <si>
    <t>Sewing, Needlework and Piece Goods Stores</t>
  </si>
  <si>
    <t>Musical Instrument and Supplies Stores</t>
  </si>
  <si>
    <t>Book Stores</t>
  </si>
  <si>
    <t>News Dealers and Newsstands</t>
  </si>
  <si>
    <t>Subsector 452 – General Merchandise Stores</t>
  </si>
  <si>
    <t>Department Stores (except Discount Department Stores)</t>
  </si>
  <si>
    <t>Discount Department Stores</t>
  </si>
  <si>
    <t>Warehouse Clubs and Superstores</t>
  </si>
  <si>
    <t>All Other General Merchandise Stores</t>
  </si>
  <si>
    <t>Subsector 453 – Miscellaneous Store Retailers</t>
  </si>
  <si>
    <t>Florists</t>
  </si>
  <si>
    <t>Office Supplies and Stationery Stores</t>
  </si>
  <si>
    <t>Gift, Novelty and Souvenir Stores</t>
  </si>
  <si>
    <t>Used Merchandise Stores</t>
  </si>
  <si>
    <t>Pet and Pet Supplies Stores</t>
  </si>
  <si>
    <t>Art Dealers</t>
  </si>
  <si>
    <t>Manufactured (Mobile) Home Dealers</t>
  </si>
  <si>
    <t>Tobacco Stores</t>
  </si>
  <si>
    <t>All Other Miscellaneous Store Retailers (except Tobacco Stores)</t>
  </si>
  <si>
    <t>Subsector 454 – Nonstore Retailers</t>
  </si>
  <si>
    <t>Electronic Shopping</t>
  </si>
  <si>
    <t>Electronic Auctions</t>
  </si>
  <si>
    <t>Mail‑Order Houses</t>
  </si>
  <si>
    <t>Vending Machine Operators</t>
  </si>
  <si>
    <t>Fuel Dealers</t>
  </si>
  <si>
    <t>Other Direct Selling Establishments</t>
  </si>
  <si>
    <t>Sector 48 - 49 – Transportation and Warehousing</t>
  </si>
  <si>
    <t>Subsector 481 – Air Transportation</t>
  </si>
  <si>
    <t>Scheduled Passenger Air Transportation</t>
  </si>
  <si>
    <t>Scheduled Freight Air Transportation</t>
  </si>
  <si>
    <t>Nonscheduled Chartered Passenger Air Transportation</t>
  </si>
  <si>
    <t xml:space="preserve">Nonscheduled Chartered Freight Air Transportation  </t>
  </si>
  <si>
    <t>Other Nonscheduled Air Transportation</t>
  </si>
  <si>
    <t>Subsector 482 – Rail Transportation</t>
  </si>
  <si>
    <t>Line‑Haul Railroads</t>
  </si>
  <si>
    <t>Short Line Railroads</t>
  </si>
  <si>
    <r>
      <t>Subsector 483 – Water Transportation</t>
    </r>
    <r>
      <rPr>
        <vertAlign val="superscript"/>
        <sz val="12"/>
        <color indexed="8"/>
        <rFont val="Calibri"/>
        <family val="2"/>
      </rPr>
      <t>15</t>
    </r>
  </si>
  <si>
    <t>Deep Sea Freight Transportation</t>
  </si>
  <si>
    <t>Deep Sea Passenger Transportation</t>
  </si>
  <si>
    <t>Coastal and Great Lakes Freight Transportation</t>
  </si>
  <si>
    <t>Coastal and Great Lakes Passenger Transportation</t>
  </si>
  <si>
    <t>Inland Water Freight Transportation</t>
  </si>
  <si>
    <t>Inland Water Passenger Transportation</t>
  </si>
  <si>
    <t>Subsector 484 – Truck Transportation</t>
  </si>
  <si>
    <t>General Freight Trucking, Local</t>
  </si>
  <si>
    <t xml:space="preserve">General Freight Trucking, Long‑Distance, Truckload  </t>
  </si>
  <si>
    <t>General Freight Trucking, Long‑Distance, Less Than Truckload</t>
  </si>
  <si>
    <t>Specialized Freight (except Used Goods) Trucking, Local</t>
  </si>
  <si>
    <t>Specialized Freight (except Used Goods) Trucking, Long‑Distance</t>
  </si>
  <si>
    <t>Subsector 485 – Transit and Ground Passenger Transportation</t>
  </si>
  <si>
    <t>Mixed Mode Transit Systems</t>
  </si>
  <si>
    <t>Commuter Rail Systems</t>
  </si>
  <si>
    <t>Bus and Other Motor Vehicle Transit Systems</t>
  </si>
  <si>
    <t>Other Urban Transit Systems</t>
  </si>
  <si>
    <t>Taxi Service</t>
  </si>
  <si>
    <t>Special Needs Transportation</t>
  </si>
  <si>
    <t>All Other Transit and Ground Passenger Transportation</t>
  </si>
  <si>
    <t>Subsector 486 – Pipeline Transportation</t>
  </si>
  <si>
    <t>Subsector 487 – Scenic and Sightseeing Transportation</t>
  </si>
  <si>
    <t>Subsector 488 – Support Activities for Transportation</t>
  </si>
  <si>
    <t>Other Airport Operations</t>
  </si>
  <si>
    <t>Navigational Services to Shipping</t>
  </si>
  <si>
    <t>Other Support Activities for Road Transportation</t>
  </si>
  <si>
    <r>
      <t>Freight Transportation Arrangement</t>
    </r>
    <r>
      <rPr>
        <vertAlign val="superscript"/>
        <sz val="12"/>
        <color indexed="8"/>
        <rFont val="Calibri"/>
        <family val="2"/>
      </rPr>
      <t>10</t>
    </r>
  </si>
  <si>
    <t>See footnote 10</t>
  </si>
  <si>
    <t>488510_Except</t>
  </si>
  <si>
    <t>Non‑Vessel Owning Common Carriers and Household Goods Forwarders</t>
  </si>
  <si>
    <t>Packing and Crating</t>
  </si>
  <si>
    <t>All Other Support Activities for Transportation</t>
  </si>
  <si>
    <t>Subsector 491 – Postal Service</t>
  </si>
  <si>
    <t>Subsector 492 – Couriers and Messengers</t>
  </si>
  <si>
    <t>Subsector 493 – Warehousing and Storage</t>
  </si>
  <si>
    <t>General Warehousing and Storage</t>
  </si>
  <si>
    <t>Sector 51 – Information</t>
  </si>
  <si>
    <t>Subsector 511 – Publishing Industries (except Internet)</t>
  </si>
  <si>
    <t>Newspaper Publishers</t>
  </si>
  <si>
    <t>Periodical Publishers</t>
  </si>
  <si>
    <t>Book Publishers</t>
  </si>
  <si>
    <t>Directory and Mailing List Publishers</t>
  </si>
  <si>
    <t>Greeting Card Publishers</t>
  </si>
  <si>
    <t>All Other Publishers</t>
  </si>
  <si>
    <t>Subsector 512 – Motion Picture and Sound Recording Industries</t>
  </si>
  <si>
    <t>Motion Picture and Video Production</t>
  </si>
  <si>
    <t>Motion Picture Theaters (except Drive‑Ins)</t>
  </si>
  <si>
    <t>Drive‑In Motion Picture Theaters</t>
  </si>
  <si>
    <t>Teleproduction and Other Postproduction Services</t>
  </si>
  <si>
    <t>Other Motion Picture and Video Industries</t>
  </si>
  <si>
    <t>Record Production</t>
  </si>
  <si>
    <t>Integrated Record Production/Distribution</t>
  </si>
  <si>
    <t>Subsector 515 – Broadcasting (except Internet)</t>
  </si>
  <si>
    <t>Radio Networks</t>
  </si>
  <si>
    <t>Radio Stations</t>
  </si>
  <si>
    <t>Subsector 517 – Telecommunications</t>
  </si>
  <si>
    <t>Wired Telecommunications Carriers</t>
  </si>
  <si>
    <t>Telecommunications Resellers</t>
  </si>
  <si>
    <t>All Other Telecommunications</t>
  </si>
  <si>
    <t>Subsector 518 –Data Processing, Hosting, and Related Services</t>
  </si>
  <si>
    <t>Subsector 519 – Other Information Services</t>
  </si>
  <si>
    <t>Libraries and Archives</t>
  </si>
  <si>
    <t>Sector 52 – Finance and Insurance</t>
  </si>
  <si>
    <t>Subsector 522 – Credit Intermediation and Related Activities</t>
  </si>
  <si>
    <r>
      <t>Commercial Banking</t>
    </r>
    <r>
      <rPr>
        <vertAlign val="superscript"/>
        <sz val="12"/>
        <color indexed="8"/>
        <rFont val="Calibri"/>
        <family val="2"/>
      </rPr>
      <t>8</t>
    </r>
  </si>
  <si>
    <r>
      <t>$550 million in assets</t>
    </r>
    <r>
      <rPr>
        <vertAlign val="superscript"/>
        <sz val="11"/>
        <color rgb="FF000000"/>
        <rFont val="Calibri"/>
        <family val="2"/>
      </rPr>
      <t>8</t>
    </r>
  </si>
  <si>
    <t>See footnote 8</t>
  </si>
  <si>
    <r>
      <t>Savings Institutions</t>
    </r>
    <r>
      <rPr>
        <vertAlign val="superscript"/>
        <sz val="12"/>
        <color indexed="8"/>
        <rFont val="Calibri"/>
        <family val="2"/>
      </rPr>
      <t>8</t>
    </r>
  </si>
  <si>
    <r>
      <t>Credit Unions</t>
    </r>
    <r>
      <rPr>
        <vertAlign val="superscript"/>
        <sz val="12"/>
        <color rgb="FF000000"/>
        <rFont val="Calibri"/>
        <family val="2"/>
      </rPr>
      <t>8</t>
    </r>
  </si>
  <si>
    <r>
      <t>Other Depository Credit Intermediation</t>
    </r>
    <r>
      <rPr>
        <vertAlign val="superscript"/>
        <sz val="12"/>
        <color indexed="8"/>
        <rFont val="Calibri"/>
        <family val="2"/>
      </rPr>
      <t>8</t>
    </r>
  </si>
  <si>
    <r>
      <t>Credit Card Issuing</t>
    </r>
    <r>
      <rPr>
        <vertAlign val="superscript"/>
        <sz val="12"/>
        <color indexed="8"/>
        <rFont val="Calibri"/>
        <family val="2"/>
      </rPr>
      <t>8</t>
    </r>
  </si>
  <si>
    <t>Sales Financing</t>
  </si>
  <si>
    <t>Consumer Lending</t>
  </si>
  <si>
    <t>Real Estate Credit</t>
  </si>
  <si>
    <t>International Trade Financing</t>
  </si>
  <si>
    <t>Secondary Market Financing</t>
  </si>
  <si>
    <t>All Other Nondepository Credit Intermediation</t>
  </si>
  <si>
    <t>Mortgage and Nonmortgage Loan Brokers</t>
  </si>
  <si>
    <t>Financial Transactions Processing, Reserve, and Clearinghouse Activities</t>
  </si>
  <si>
    <t>Other Activities Related to Credit Intermediation</t>
  </si>
  <si>
    <t>Subsector 523 – Financial Investments and Related Activities</t>
  </si>
  <si>
    <t>Investment Banking and Securities Dealing</t>
  </si>
  <si>
    <t>Securities Brokerage</t>
  </si>
  <si>
    <t>Commodity Contracts Dealing</t>
  </si>
  <si>
    <t>Commodity Contracts Brokerage</t>
  </si>
  <si>
    <t>Miscellaneous Intermediation</t>
  </si>
  <si>
    <t>Portfolio Management</t>
  </si>
  <si>
    <t>Investment Advice</t>
  </si>
  <si>
    <t>Trust, Fiduciary and Custody Activities</t>
  </si>
  <si>
    <t>Miscellaneous Financial Investment Activities</t>
  </si>
  <si>
    <t>Subsector 524 – Insurance Carriers and Related Activities</t>
  </si>
  <si>
    <t>Direct Life Insurance Carriers</t>
  </si>
  <si>
    <t>Direct Health and Medical Insurance Carriers</t>
  </si>
  <si>
    <t>Direct Property and Casualty Insurance Carriers</t>
  </si>
  <si>
    <t>Direct Title Insurance Carriers</t>
  </si>
  <si>
    <t>Other Direct Insurance (except Life, Health and Medical) Carriers</t>
  </si>
  <si>
    <t>Reinsurance Carriers</t>
  </si>
  <si>
    <t>Insurance Agencies and Brokerages</t>
  </si>
  <si>
    <t>Claims Adjusting</t>
  </si>
  <si>
    <t>Third Party Administration of Insurance and Pension Funds</t>
  </si>
  <si>
    <t>All Other Insurance Related Activities</t>
  </si>
  <si>
    <t>Subsector 525 – Funds, Trusts and Other Financial Vehicles</t>
  </si>
  <si>
    <t>Pension Funds</t>
  </si>
  <si>
    <t>Health and Welfare Funds</t>
  </si>
  <si>
    <t>Other Insurance Funds</t>
  </si>
  <si>
    <t>Open‑End Investment Funds</t>
  </si>
  <si>
    <t>Trusts, Estates, and Agency Accounts</t>
  </si>
  <si>
    <t>Other Financial Vehicles</t>
  </si>
  <si>
    <t>Sector 53 – Real Estate and Rental and Leasing</t>
  </si>
  <si>
    <t>Subsector 531 – Real Estate</t>
  </si>
  <si>
    <r>
      <t>Lessors of Residential Buildings and Dwellings</t>
    </r>
    <r>
      <rPr>
        <vertAlign val="superscript"/>
        <sz val="12"/>
        <color rgb="FF000000"/>
        <rFont val="Calibri"/>
        <family val="2"/>
      </rPr>
      <t>9</t>
    </r>
  </si>
  <si>
    <t>See footnote 9</t>
  </si>
  <si>
    <r>
      <t>Lessors of Nonresidential Buildings (except Miniwarehouses)</t>
    </r>
    <r>
      <rPr>
        <vertAlign val="superscript"/>
        <sz val="12"/>
        <color rgb="FF000000"/>
        <rFont val="Calibri"/>
        <family val="2"/>
      </rPr>
      <t>9</t>
    </r>
  </si>
  <si>
    <r>
      <t>Lessors of Miniwarehouses and Self Storage Units</t>
    </r>
    <r>
      <rPr>
        <vertAlign val="superscript"/>
        <sz val="12"/>
        <color rgb="FF000000"/>
        <rFont val="Calibri"/>
        <family val="2"/>
      </rPr>
      <t>9</t>
    </r>
  </si>
  <si>
    <r>
      <t>Lessors of Other Real Estate Property</t>
    </r>
    <r>
      <rPr>
        <vertAlign val="superscript"/>
        <sz val="12"/>
        <color rgb="FF000000"/>
        <rFont val="Calibri"/>
        <family val="2"/>
      </rPr>
      <t>9</t>
    </r>
  </si>
  <si>
    <r>
      <t>Offices of Real Estate Agents and Brokers</t>
    </r>
    <r>
      <rPr>
        <vertAlign val="superscript"/>
        <sz val="12"/>
        <color indexed="8"/>
        <rFont val="Calibri"/>
        <family val="2"/>
      </rPr>
      <t>10</t>
    </r>
  </si>
  <si>
    <t>Residential Property Managers</t>
  </si>
  <si>
    <t>Nonresidential Property Managers</t>
  </si>
  <si>
    <t>Offices of Real Estate Appraisers</t>
  </si>
  <si>
    <t>Other Activities Related to Real Estate</t>
  </si>
  <si>
    <t>Subsector 532 – Rental and Leasing Services</t>
  </si>
  <si>
    <t>Passenger Car Rental</t>
  </si>
  <si>
    <t>Passenger Car Leasing</t>
  </si>
  <si>
    <t>Truck, Utility Trailer, and RV (Recreational Vehicle) Rental and Leasing</t>
  </si>
  <si>
    <t>Home Health Equipment Rental</t>
  </si>
  <si>
    <t>Recreational Goods Rental</t>
  </si>
  <si>
    <t>All Other Consumer Goods Rental</t>
  </si>
  <si>
    <t>Commercial Air, Rail, and Water Transportation Equipment Rental and Leasing</t>
  </si>
  <si>
    <t>Construction, Mining and Forestry Machinery and Equipment Rental and Leasing</t>
  </si>
  <si>
    <t>Other Commercial and Industrial Machinery and Equipment Rental and Leasing</t>
  </si>
  <si>
    <t>Subsector 533 – Lessors of Nonfinancial Intangible Assets (except Copyrighted Works)</t>
  </si>
  <si>
    <t>Sector 54 – Professional, Scientific and Technical Services</t>
  </si>
  <si>
    <t>Subsector 541 – Professional, Scientific and Technical Services</t>
  </si>
  <si>
    <t>Title Abstract and Settlement Offices</t>
  </si>
  <si>
    <t>All Other Legal Services</t>
  </si>
  <si>
    <t>Offices of Certified Public Accountants</t>
  </si>
  <si>
    <t>Tax Preparation Services</t>
  </si>
  <si>
    <t>Payroll Services</t>
  </si>
  <si>
    <t>Other Accounting Services</t>
  </si>
  <si>
    <t>541330_a_Except</t>
  </si>
  <si>
    <t>Military and Aerospace Equipment and Military Weapons</t>
  </si>
  <si>
    <t>541330_b_Except</t>
  </si>
  <si>
    <t>Contracts and Subcontracts for Engineering Services Awarded Under the National Energy Policy Act of 1992</t>
  </si>
  <si>
    <t>541330_c_Except</t>
  </si>
  <si>
    <t>Marine Engineering and Naval Architecture</t>
  </si>
  <si>
    <t>Custom Computer Programming Services</t>
  </si>
  <si>
    <t>Computer Systems Design Services</t>
  </si>
  <si>
    <t>Computer Facilities Management Services</t>
  </si>
  <si>
    <t>541519_Except</t>
  </si>
  <si>
    <r>
      <t>Information Technology Value Added Resellers</t>
    </r>
    <r>
      <rPr>
        <vertAlign val="superscript"/>
        <sz val="12"/>
        <color indexed="8"/>
        <rFont val="Calibri"/>
        <family val="2"/>
      </rPr>
      <t>18</t>
    </r>
  </si>
  <si>
    <t>See footnote 18</t>
  </si>
  <si>
    <t>Administrative Management and General Management Consulting Services</t>
  </si>
  <si>
    <t>Human Resources Consulting Services</t>
  </si>
  <si>
    <t>Marketing Consulting Services</t>
  </si>
  <si>
    <t>Process, Physical Distribution and Logistics Consulting Services</t>
  </si>
  <si>
    <t>Other Management Consulting Services</t>
  </si>
  <si>
    <t xml:space="preserve">Other Scientific and Technical Consulting Services  </t>
  </si>
  <si>
    <r>
      <t>Research and Development in Biotechnology</t>
    </r>
    <r>
      <rPr>
        <vertAlign val="superscript"/>
        <sz val="12"/>
        <color indexed="8"/>
        <rFont val="Calibri"/>
        <family val="2"/>
      </rPr>
      <t>11</t>
    </r>
  </si>
  <si>
    <t>See footnote 11</t>
  </si>
  <si>
    <r>
      <t>Research and Development in the Physical, Engineering, and Life Sciences (except Biotechnology)</t>
    </r>
    <r>
      <rPr>
        <vertAlign val="superscript"/>
        <sz val="12"/>
        <color indexed="8"/>
        <rFont val="Calibri"/>
        <family val="2"/>
      </rPr>
      <t xml:space="preserve"> 11</t>
    </r>
  </si>
  <si>
    <t>541712_a_Except</t>
  </si>
  <si>
    <t>Aircraft, Aircraft Engine and Engine Parts</t>
  </si>
  <si>
    <t>541712_b_Except</t>
  </si>
  <si>
    <t>Other Aircraft Parts and Auxiliary Equipment</t>
  </si>
  <si>
    <t>541712_c_Except</t>
  </si>
  <si>
    <t>Guided Missiles and Space Vehicles, Their Propulsion Units and Propulsion Parts</t>
  </si>
  <si>
    <t>Research and Development in the Social Sciences and Humanities</t>
  </si>
  <si>
    <r>
      <t>Advertising Agencies</t>
    </r>
    <r>
      <rPr>
        <vertAlign val="superscript"/>
        <sz val="12"/>
        <color indexed="8"/>
        <rFont val="Calibri"/>
        <family val="2"/>
      </rPr>
      <t>10</t>
    </r>
  </si>
  <si>
    <t>Other Services Related to Advertising</t>
  </si>
  <si>
    <t>Photography Studios, Portrait</t>
  </si>
  <si>
    <t>Commercial Photography</t>
  </si>
  <si>
    <t>Veterinary Services</t>
  </si>
  <si>
    <t>All Other Professional, Scientific and Technical Services</t>
  </si>
  <si>
    <t>Sector 55 – Management of Companies and Enterprises</t>
  </si>
  <si>
    <t>Subsector 551 – Management of Companies and Enterprises</t>
  </si>
  <si>
    <t>Offices of Bank Holding Companies</t>
  </si>
  <si>
    <t>Offices of Other Holding Companies</t>
  </si>
  <si>
    <t>Sector 56 – Administrative and Support, Waste Management and Remediation Services</t>
  </si>
  <si>
    <t>Subsector 561 – Administrative and Support Services</t>
  </si>
  <si>
    <r>
      <t>Facilities Support Services</t>
    </r>
    <r>
      <rPr>
        <vertAlign val="superscript"/>
        <sz val="12"/>
        <color indexed="8"/>
        <rFont val="Calibri"/>
        <family val="2"/>
      </rPr>
      <t>12</t>
    </r>
  </si>
  <si>
    <t>See footnote 12</t>
  </si>
  <si>
    <t>Employment Placement Agencies</t>
  </si>
  <si>
    <t>Executive Search Services</t>
  </si>
  <si>
    <t>Telephone Answering Services</t>
  </si>
  <si>
    <t>Telemarketing Bureaus and Other contact Centers</t>
  </si>
  <si>
    <t>Private Mail Centers</t>
  </si>
  <si>
    <t>Other Business Service Centers (including Copy Shops)</t>
  </si>
  <si>
    <t>Repossession Services</t>
  </si>
  <si>
    <t>Court Reporting and Stenotype Services</t>
  </si>
  <si>
    <t>All Other Business Support Services</t>
  </si>
  <si>
    <r>
      <t>Travel Agencies</t>
    </r>
    <r>
      <rPr>
        <vertAlign val="superscript"/>
        <sz val="12"/>
        <color indexed="8"/>
        <rFont val="Calibri"/>
        <family val="2"/>
      </rPr>
      <t>10</t>
    </r>
  </si>
  <si>
    <r>
      <t>Tour Operators</t>
    </r>
    <r>
      <rPr>
        <vertAlign val="superscript"/>
        <sz val="12"/>
        <color indexed="8"/>
        <rFont val="Calibri"/>
        <family val="2"/>
      </rPr>
      <t>10</t>
    </r>
  </si>
  <si>
    <t>Convention and Visitors Bureaus</t>
  </si>
  <si>
    <t>All Other Travel Arrangement and Reservation Services</t>
  </si>
  <si>
    <t>Investigation Services</t>
  </si>
  <si>
    <t>Security Guards and Patrol Services</t>
  </si>
  <si>
    <t>Armored Car Services</t>
  </si>
  <si>
    <t>Security Systems Services (except Locksmiths)</t>
  </si>
  <si>
    <t>Locksmiths</t>
  </si>
  <si>
    <t>Janitorial Services</t>
  </si>
  <si>
    <t xml:space="preserve">Other Services to Buildings and Dwellings  </t>
  </si>
  <si>
    <r>
      <t>Convention and Trade Show Organizers</t>
    </r>
    <r>
      <rPr>
        <vertAlign val="superscript"/>
        <sz val="12"/>
        <color indexed="8"/>
        <rFont val="Calibri"/>
        <family val="2"/>
      </rPr>
      <t>10</t>
    </r>
  </si>
  <si>
    <t xml:space="preserve"> Subsector 562 – Waste Management and Remediation Services</t>
  </si>
  <si>
    <t>Solid Waste Collection</t>
  </si>
  <si>
    <t>Hazardous Waste Collection</t>
  </si>
  <si>
    <t>Other Waste Collection</t>
  </si>
  <si>
    <t>Hazardous Waste Treatment and Disposal</t>
  </si>
  <si>
    <t>Solid Waste Landfill</t>
  </si>
  <si>
    <t>Solid Waste Combustors and Incinerators</t>
  </si>
  <si>
    <t xml:space="preserve">Other Nonhazardous Waste Treatment and Disposal  </t>
  </si>
  <si>
    <t>Remediation Services</t>
  </si>
  <si>
    <t>562910_Except</t>
  </si>
  <si>
    <r>
      <t>Environmental Remediation Services</t>
    </r>
    <r>
      <rPr>
        <vertAlign val="superscript"/>
        <sz val="12"/>
        <color indexed="8"/>
        <rFont val="Calibri"/>
        <family val="2"/>
      </rPr>
      <t>14</t>
    </r>
  </si>
  <si>
    <t>See footnote 14</t>
  </si>
  <si>
    <t>Materials Recovery Facilities</t>
  </si>
  <si>
    <t>Septic Tank and Related Services</t>
  </si>
  <si>
    <t>All Other Miscellaneous Waste Management Services</t>
  </si>
  <si>
    <t>Sector 61 – Educational Services</t>
  </si>
  <si>
    <t>Subsector 611 – Educational Services</t>
  </si>
  <si>
    <t>Elementary and Secondary Schools</t>
  </si>
  <si>
    <t>Junior Colleges</t>
  </si>
  <si>
    <t>Colleges, Universities and Professional Schools</t>
  </si>
  <si>
    <t>Business and Secretarial Schools</t>
  </si>
  <si>
    <t>Computer Training</t>
  </si>
  <si>
    <t>Professional and Management Development Training</t>
  </si>
  <si>
    <t>Cosmetology and Barber Schools</t>
  </si>
  <si>
    <t>Flight Training</t>
  </si>
  <si>
    <t>Apprenticeship Training</t>
  </si>
  <si>
    <t>Other Technical and Trade Schools</t>
  </si>
  <si>
    <t>611519_Except</t>
  </si>
  <si>
    <r>
      <t>Job Corps Centers</t>
    </r>
    <r>
      <rPr>
        <vertAlign val="superscript"/>
        <sz val="12"/>
        <color indexed="8"/>
        <rFont val="Calibri"/>
        <family val="2"/>
      </rPr>
      <t>16</t>
    </r>
  </si>
  <si>
    <t>See footnote 16</t>
  </si>
  <si>
    <t>Fine Arts Schools</t>
  </si>
  <si>
    <t>Sports and Recreation Instruction</t>
  </si>
  <si>
    <t>Language Schools</t>
  </si>
  <si>
    <t>Exam Preparation and Tutoring</t>
  </si>
  <si>
    <t>Automobile Driving Schools</t>
  </si>
  <si>
    <t>All Other Miscellaneous Schools and Instruction</t>
  </si>
  <si>
    <t>Sector 62 – Health Care and Social Assistance</t>
  </si>
  <si>
    <t>Subsector 621 – Ambulatory Health Care Services</t>
  </si>
  <si>
    <t>Offices of Physicians (except Mental Health Specialists)</t>
  </si>
  <si>
    <t>Offices of Physicians, Mental Health Specialists</t>
  </si>
  <si>
    <t>Offices of Dentists</t>
  </si>
  <si>
    <t>Offices of Chiropractors</t>
  </si>
  <si>
    <t>Offices of Mental Health Practitioners (except Physicians)</t>
  </si>
  <si>
    <t>Offices of Physical, Occupational and Speech Therapists and Audiologists</t>
  </si>
  <si>
    <t>Offices of Podiatrists</t>
  </si>
  <si>
    <t>Offices of All Other Miscellaneous Health Practitioners</t>
  </si>
  <si>
    <t>Family Planning Centers</t>
  </si>
  <si>
    <t>Outpatient Mental Health and Substance Abuse Centers</t>
  </si>
  <si>
    <t>HMO Medical Centers</t>
  </si>
  <si>
    <t>Kidney Dialysis Centers</t>
  </si>
  <si>
    <t>Freestanding Ambulatory Surgical and Emergency Centers</t>
  </si>
  <si>
    <t>All Other Outpatient Care Centers</t>
  </si>
  <si>
    <t>Medical Laboratories</t>
  </si>
  <si>
    <t>Diagnostic Imaging Centers</t>
  </si>
  <si>
    <t>Ambulance Services</t>
  </si>
  <si>
    <t>Blood and Organ Banks</t>
  </si>
  <si>
    <t>All Other Miscellaneous Ambulatory Health Care Services</t>
  </si>
  <si>
    <t>Subsector 622 – Hospitals</t>
  </si>
  <si>
    <t>General Medical and Surgical Hospitals</t>
  </si>
  <si>
    <t>Psychiatric and Substance Abuse Hospitals</t>
  </si>
  <si>
    <t>Specialty (except Psychiatric and Substance Abuse) Hospitals</t>
  </si>
  <si>
    <t>Subsector 623 – Nursing and Residential Care Facilities</t>
  </si>
  <si>
    <t>Nursing Care Facilities (Skilled Nursing Facilities)</t>
  </si>
  <si>
    <t>Residential Intellectual and Developmental Disability Facilities</t>
  </si>
  <si>
    <t>Residential Mental Health and Substance Abuse Facilities</t>
  </si>
  <si>
    <t>Continuing Care Retirement Communities</t>
  </si>
  <si>
    <t>Assisted Living Facilities for the Elderly</t>
  </si>
  <si>
    <t>Other Residential Care Facilities</t>
  </si>
  <si>
    <t>Subsector 624 – Social Assistance</t>
  </si>
  <si>
    <t>Child and Youth Services</t>
  </si>
  <si>
    <t>Services for the Elderly and Persons with Disabilities</t>
  </si>
  <si>
    <t>Other Individual and Family Services</t>
  </si>
  <si>
    <t>Community Food Services</t>
  </si>
  <si>
    <t>Temporary Shelters</t>
  </si>
  <si>
    <t>Other Community Housing Services</t>
  </si>
  <si>
    <t>Emergency and Other Relief Services</t>
  </si>
  <si>
    <t>Vocational Rehabilitation Services</t>
  </si>
  <si>
    <t>Child Day Care Services</t>
  </si>
  <si>
    <t>Sector 71 – Arts, Entertainment and Recreation</t>
  </si>
  <si>
    <t>Subsector 711 – Performing Arts, Spectator Sports and Related Industries</t>
  </si>
  <si>
    <t>Theater Companies and Dinner Theaters</t>
  </si>
  <si>
    <t>Dance Companies</t>
  </si>
  <si>
    <t>Musical Groups and Artists</t>
  </si>
  <si>
    <t>Other Performing Arts Companies</t>
  </si>
  <si>
    <t>Sports Teams and Clubs</t>
  </si>
  <si>
    <t>Race Tracks</t>
  </si>
  <si>
    <t>Other Spectator Sports</t>
  </si>
  <si>
    <t>Promoters of Performing Arts, Sports and Similar Events with Facilities</t>
  </si>
  <si>
    <t>Promoters of Performing Arts, Sports and Similar Events without Facilities</t>
  </si>
  <si>
    <t>Agents and Managers for Artists, Athletes, Entertainers and Other Public Figures</t>
  </si>
  <si>
    <t>Independent Artists, Writers, and Performers</t>
  </si>
  <si>
    <t>Subsector 712 – Museums, Historical Sites and Similar Institutions</t>
  </si>
  <si>
    <t>Museums</t>
  </si>
  <si>
    <t>Zoos and Botanical Gardens</t>
  </si>
  <si>
    <t xml:space="preserve">Nature Parks and Other Similar Institutions  </t>
  </si>
  <si>
    <t>Subsector 713 – Amusement, Gambling and Recreation Industries</t>
  </si>
  <si>
    <t>Amusement and Theme Parks</t>
  </si>
  <si>
    <t>Other Gambling Industries</t>
  </si>
  <si>
    <t>Fitness and Recreational Sports Centers</t>
  </si>
  <si>
    <t>All Other Amusement and Recreation Industries</t>
  </si>
  <si>
    <t>Sector 72 – Accommodation and Food Services</t>
  </si>
  <si>
    <t>Subsector 721 – Accommodation</t>
  </si>
  <si>
    <t>Hotels (except Casino Hotels) and Motels</t>
  </si>
  <si>
    <t>Bed‑and‑Breakfast Inns</t>
  </si>
  <si>
    <t>All Other Traveler Accommodation</t>
  </si>
  <si>
    <t xml:space="preserve">RV (Recreational Vehicle) Parks and Campgrounds  </t>
  </si>
  <si>
    <t>Recreational and Vacation Camps (except Campgrounds)</t>
  </si>
  <si>
    <t>Rooming and Boarding Houses</t>
  </si>
  <si>
    <t>Subsector 722 – Food Services and Drinking Places</t>
  </si>
  <si>
    <t>Drinking Places (Alcoholic Beverages)</t>
  </si>
  <si>
    <t>Full-Service Restaurants</t>
  </si>
  <si>
    <t>Limited-Service Restaurants</t>
  </si>
  <si>
    <t>Cafeterias, Grill Buffets, and Buffets</t>
  </si>
  <si>
    <t>Snack and Nonalcoholic Beverage Bars</t>
  </si>
  <si>
    <t>Sector 81 – Other Services</t>
  </si>
  <si>
    <t>Subsector 811 – Repair and Maintenance</t>
  </si>
  <si>
    <t>General Automotive Repair</t>
  </si>
  <si>
    <t>Automotive Exhaust System Repair</t>
  </si>
  <si>
    <t>Automotive Transmission Repair</t>
  </si>
  <si>
    <t>Other Automotive Mechanical and Electrical Repair and Maintenance</t>
  </si>
  <si>
    <t>Automotive Body, Paint and Interior Repair and Maintenance</t>
  </si>
  <si>
    <t>Automotive Glass Replacement Shops</t>
  </si>
  <si>
    <t xml:space="preserve">Automotive Oil Change and Lubrication Shops  </t>
  </si>
  <si>
    <t>Car Washes</t>
  </si>
  <si>
    <t>All Other Automotive Repair and Maintenance</t>
  </si>
  <si>
    <t>Consumer Electronics Repair and Maintenance</t>
  </si>
  <si>
    <t>Computer and Office Machine Repair and Maintenance</t>
  </si>
  <si>
    <t>Communication Equipment Repair and Maintenance</t>
  </si>
  <si>
    <t>Other Electronic and Precision Equipment Repair and Maintenance</t>
  </si>
  <si>
    <t>Commercial and Industrial Machinery and Equipment (except Automotive and Electronic) Repair and Maintenance</t>
  </si>
  <si>
    <t>Home and Garden Equipment Repair and Maintenance</t>
  </si>
  <si>
    <t>Appliance Repair and Maintenance</t>
  </si>
  <si>
    <t>Other Personal and Household Goods Repair and Maintenance</t>
  </si>
  <si>
    <t>Subsector 812 – Personal and Laundry Services</t>
  </si>
  <si>
    <t>Barber Shops</t>
  </si>
  <si>
    <t>Beauty Salons</t>
  </si>
  <si>
    <t>Nail Salons</t>
  </si>
  <si>
    <t>Diet and Weight Reducing Centers</t>
  </si>
  <si>
    <t>Other Personal Care Services</t>
  </si>
  <si>
    <t>Funeral Homes and Funeral Services</t>
  </si>
  <si>
    <t>Cemeteries and Crematories</t>
  </si>
  <si>
    <t>Coin‑Operated Laundries and Drycleaners</t>
  </si>
  <si>
    <t>Drycleaning and Laundry Services (except Coin‑Operated)</t>
  </si>
  <si>
    <t>Linen Supply</t>
  </si>
  <si>
    <t>Industrial Launderers</t>
  </si>
  <si>
    <t>Pet Care (except Veterinary) Services</t>
  </si>
  <si>
    <t>Photofinishing Laboratories (except One‑Hour)</t>
  </si>
  <si>
    <t>One‑Hour Photofinishing</t>
  </si>
  <si>
    <t>Parking Lots and Garages</t>
  </si>
  <si>
    <t>All Other Personal Services</t>
  </si>
  <si>
    <t>Subsector 813 – Religious, Grantmaking, Civic, Professional and Similar Organizations</t>
  </si>
  <si>
    <t>Religious Organizations</t>
  </si>
  <si>
    <t>Grantmaking Foundations</t>
  </si>
  <si>
    <t>Voluntary Health Organizations</t>
  </si>
  <si>
    <t>Other Grantmaking and Giving Services</t>
  </si>
  <si>
    <t>Human Rights Organizations</t>
  </si>
  <si>
    <t>Environment, Conservation and Wildlife Organizations</t>
  </si>
  <si>
    <t>Other Social Advocacy Organizations</t>
  </si>
  <si>
    <t>Civic and Social Organizations</t>
  </si>
  <si>
    <t>Business Associations</t>
  </si>
  <si>
    <t>Professional Organizations</t>
  </si>
  <si>
    <t>Political Organizations</t>
  </si>
  <si>
    <t>Sector 92 – Public Administration</t>
  </si>
  <si>
    <t>See footnote 19</t>
  </si>
  <si>
    <t>(Small business size standards are not established for this Sector.  Establishments in the Public Administration Sector are Federal, state, and local government agencies which administer and oversee government programs and activities that are not performed by private establishments.)</t>
  </si>
  <si>
    <t>Sub Sector</t>
  </si>
  <si>
    <r>
      <t>Subsector 333 – Machinery Manufacturing</t>
    </r>
    <r>
      <rPr>
        <vertAlign val="superscript"/>
        <sz val="12"/>
        <color indexed="8"/>
        <rFont val="Calibri"/>
        <family val="2"/>
      </rPr>
      <t>6</t>
    </r>
  </si>
  <si>
    <r>
      <t>Subsector 334 – Computer and Electronic Product Manufacturing</t>
    </r>
    <r>
      <rPr>
        <vertAlign val="superscript"/>
        <sz val="11"/>
        <color indexed="8"/>
        <rFont val="Calibri"/>
        <family val="2"/>
      </rPr>
      <t>6</t>
    </r>
  </si>
  <si>
    <r>
      <t>Subsector 335 – Electrical Equipment, Appliance and Component Manufacturing</t>
    </r>
    <r>
      <rPr>
        <vertAlign val="superscript"/>
        <sz val="11"/>
        <color indexed="8"/>
        <rFont val="Calibri"/>
        <family val="2"/>
      </rPr>
      <t>6</t>
    </r>
  </si>
  <si>
    <r>
      <t>Subsector 336 – Transportation Equipment Manufacturing</t>
    </r>
    <r>
      <rPr>
        <vertAlign val="superscript"/>
        <sz val="12"/>
        <color indexed="8"/>
        <rFont val="Calibri"/>
        <family val="2"/>
      </rPr>
      <t>6</t>
    </r>
  </si>
  <si>
    <t>Sector</t>
  </si>
  <si>
    <t>NAICS Code</t>
  </si>
  <si>
    <t>Industry Description</t>
  </si>
  <si>
    <t>Adult Entertainment</t>
  </si>
  <si>
    <t>Size Standards 
in number of employees</t>
  </si>
  <si>
    <t>Business is not a part of the Firearms industry</t>
  </si>
  <si>
    <t>Size Standard in USD</t>
  </si>
  <si>
    <t>SBA Sizing Criteria based on NAICS Code</t>
  </si>
  <si>
    <t>Crude Petroleum Extraction</t>
  </si>
  <si>
    <t>Natural Gas Extraction</t>
  </si>
  <si>
    <t>Copper, Nickel, Lead, and Zinc Mining</t>
  </si>
  <si>
    <t xml:space="preserve">238990_Except   </t>
  </si>
  <si>
    <r>
      <t xml:space="preserve">Building and Property Specialty Trade Services </t>
    </r>
    <r>
      <rPr>
        <vertAlign val="superscript"/>
        <sz val="12"/>
        <color rgb="FF000000"/>
        <rFont val="Calibri"/>
        <family val="2"/>
      </rPr>
      <t>13</t>
    </r>
  </si>
  <si>
    <t>Measuring, Dispensing, and Other Pumping Equipment Manufacturing</t>
  </si>
  <si>
    <r>
      <t>Subsector 334 – Computer and Electronic Product Manufacturing</t>
    </r>
    <r>
      <rPr>
        <b/>
        <vertAlign val="superscript"/>
        <sz val="12"/>
        <color indexed="8"/>
        <rFont val="Calibri"/>
        <family val="2"/>
      </rPr>
      <t>6</t>
    </r>
  </si>
  <si>
    <r>
      <t>Subsector 335 – Electrical Equipment, Appliance and Component Manufacturing</t>
    </r>
    <r>
      <rPr>
        <b/>
        <vertAlign val="superscript"/>
        <sz val="12"/>
        <color indexed="8"/>
        <rFont val="Calibri"/>
        <family val="2"/>
      </rPr>
      <t>6</t>
    </r>
  </si>
  <si>
    <t>Major Household Appliance Manufacturing</t>
  </si>
  <si>
    <t>Department Stores</t>
  </si>
  <si>
    <t>Warehouse Clubs and Supercenters</t>
  </si>
  <si>
    <t>Electronic Shopping and Mail-Order Houses</t>
  </si>
  <si>
    <t>Subsector 483 – Water Transportation</t>
  </si>
  <si>
    <r>
      <t>Software Publishers</t>
    </r>
    <r>
      <rPr>
        <vertAlign val="superscript"/>
        <sz val="12"/>
        <color rgb="FF000000"/>
        <rFont val="Calibri"/>
        <family val="2"/>
      </rPr>
      <t>20</t>
    </r>
  </si>
  <si>
    <t>See footnote 20</t>
  </si>
  <si>
    <r>
      <t>$600 million in assets</t>
    </r>
    <r>
      <rPr>
        <vertAlign val="superscript"/>
        <sz val="12"/>
        <color rgb="FF000000"/>
        <rFont val="Calibri"/>
        <family val="2"/>
      </rPr>
      <t>8</t>
    </r>
  </si>
  <si>
    <r>
      <t>Research and Technology in Nanotechnology</t>
    </r>
    <r>
      <rPr>
        <vertAlign val="superscript"/>
        <sz val="12"/>
        <rFont val="Calibri"/>
        <family val="2"/>
      </rPr>
      <t>11</t>
    </r>
  </si>
  <si>
    <r>
      <t>Research and Technology in Biotechnology (except Nanobiotechnology)</t>
    </r>
    <r>
      <rPr>
        <vertAlign val="superscript"/>
        <sz val="12"/>
        <rFont val="Calibri"/>
        <family val="2"/>
      </rPr>
      <t>11</t>
    </r>
  </si>
  <si>
    <r>
      <t>Research and Development in the Physical, Engineering, and Life Sciences (except Nanotechnology and Biotechnology)</t>
    </r>
    <r>
      <rPr>
        <vertAlign val="superscript"/>
        <sz val="12"/>
        <rFont val="Calibri"/>
        <family val="2"/>
      </rPr>
      <t xml:space="preserve"> 11</t>
    </r>
  </si>
  <si>
    <t>541715_a_Except</t>
  </si>
  <si>
    <r>
      <t>Aircraft, Aircraft Engine and Engine Parts</t>
    </r>
    <r>
      <rPr>
        <vertAlign val="superscript"/>
        <sz val="12"/>
        <rFont val="Calibri"/>
        <family val="2"/>
      </rPr>
      <t>11</t>
    </r>
  </si>
  <si>
    <t>541715_b_Except</t>
  </si>
  <si>
    <r>
      <t>Other Aircraft Parts and Auxiliary Equipment</t>
    </r>
    <r>
      <rPr>
        <vertAlign val="superscript"/>
        <sz val="12"/>
        <rFont val="Calibri"/>
        <family val="2"/>
      </rPr>
      <t>11</t>
    </r>
  </si>
  <si>
    <t>541715_c_Except</t>
  </si>
  <si>
    <r>
      <t>Guided Missiles and Space Vehicles, Their Propulsion Units and Propulsion Parts</t>
    </r>
    <r>
      <rPr>
        <vertAlign val="superscript"/>
        <sz val="12"/>
        <rFont val="Calibri"/>
        <family val="2"/>
      </rPr>
      <t>11</t>
    </r>
  </si>
  <si>
    <t>Rooming and Boarding Houses, Dormitories, and Workers’ Camps</t>
  </si>
  <si>
    <t>Less Than Value</t>
  </si>
  <si>
    <t>Result</t>
  </si>
  <si>
    <t>Standard</t>
  </si>
  <si>
    <t>Loan purposes not eligible</t>
  </si>
  <si>
    <t>Selected ?</t>
  </si>
  <si>
    <t>Business is not a foreign entity</t>
  </si>
  <si>
    <t>Getting Started</t>
  </si>
  <si>
    <t>Tell us more about your business</t>
  </si>
  <si>
    <t>What type of entity is your business ?</t>
  </si>
  <si>
    <t>What is the purpose of this loan ?</t>
  </si>
  <si>
    <t>In what state is your business registered ?</t>
  </si>
  <si>
    <t>TX</t>
  </si>
  <si>
    <t>Business Information</t>
  </si>
  <si>
    <t>Loan Amount Determination</t>
  </si>
  <si>
    <t>Average Monthly Payroll Cost</t>
  </si>
  <si>
    <t>Max Employees</t>
  </si>
  <si>
    <t>Entity Type = Housing Cooperative or 501©(6) Non- Profit, no previous fuding</t>
  </si>
  <si>
    <t>Entity Type = Housing Cooperative or 501©(6) Non- Profit, with previous fuding</t>
  </si>
  <si>
    <t>Have a prior bankruptcy</t>
  </si>
  <si>
    <t>Operate as export business</t>
  </si>
  <si>
    <t>Previously Taken PPP Loan = Yes</t>
  </si>
  <si>
    <t>Previously Taken PPP Loan = No</t>
  </si>
  <si>
    <t>EIDL Advance Received</t>
  </si>
  <si>
    <t>Calculated Loan Amount</t>
  </si>
  <si>
    <t>Average Monthly Net Profit</t>
  </si>
  <si>
    <t>Are you Operating as Franchise ?</t>
  </si>
  <si>
    <t>What are you average monthly sales ?</t>
  </si>
  <si>
    <t>Average Monthly Sales</t>
  </si>
  <si>
    <t>$0, No Revenue</t>
  </si>
  <si>
    <t>$1,000 - $5,000</t>
  </si>
  <si>
    <t>$5,000 - $10,000</t>
  </si>
  <si>
    <t>$10,000 - $15,000</t>
  </si>
  <si>
    <t>$15,000 - $20,000</t>
  </si>
  <si>
    <t>$20,000 - $50,000</t>
  </si>
  <si>
    <t>$50,000 - $150,000</t>
  </si>
  <si>
    <t>More than $150,000</t>
  </si>
  <si>
    <t>Please Select</t>
  </si>
  <si>
    <t>NAICS Code starting with 72</t>
  </si>
  <si>
    <t>Average Monthly Gross Income</t>
  </si>
  <si>
    <t>Final Determination of Loan Amount</t>
  </si>
  <si>
    <t>Is the entity farmer ( Based on NAICS Code)</t>
  </si>
  <si>
    <t>Other Vegetable (except Potato) and Melon Farming</t>
  </si>
  <si>
    <t>Radish farming, field and seed production</t>
  </si>
  <si>
    <t>Fruit and tree nut combination farming</t>
  </si>
  <si>
    <t>Persimmon farming</t>
  </si>
  <si>
    <t>Beef cattle ranching or farming</t>
  </si>
  <si>
    <t>Pea farming, dry, field and seed production</t>
  </si>
  <si>
    <t>Mussel production, farm raising</t>
  </si>
  <si>
    <t>Sorghum farming, field and seed production</t>
  </si>
  <si>
    <t>Filbert farming</t>
  </si>
  <si>
    <t>Mixed hay farming</t>
  </si>
  <si>
    <t>Angora goat farming</t>
  </si>
  <si>
    <t>Popcorn farming, field and seed production</t>
  </si>
  <si>
    <t>Orchard grass seed farming</t>
  </si>
  <si>
    <t>Berry (except strawberry) farming</t>
  </si>
  <si>
    <t>Flaxseed farming, field and seed production</t>
  </si>
  <si>
    <t>Cane farming, sugar, field production</t>
  </si>
  <si>
    <t>Tobacco farming, field and seed production</t>
  </si>
  <si>
    <t>Sweet potato farming, field and seed potato production</t>
  </si>
  <si>
    <t>Baitfish production, farm raising</t>
  </si>
  <si>
    <t>Wheat farming, field and seed production</t>
  </si>
  <si>
    <t>Swine farming</t>
  </si>
  <si>
    <t>Strawberry farming</t>
  </si>
  <si>
    <t>Soybean farming, field and seed production</t>
  </si>
  <si>
    <t>Rice (except wild rice) farming, field and seed production</t>
  </si>
  <si>
    <t>Sheep farming (e.g., meat, milk, wool production)</t>
  </si>
  <si>
    <t>Peanut Farming</t>
  </si>
  <si>
    <t>Peanut farming</t>
  </si>
  <si>
    <t>Cottonseed farming</t>
  </si>
  <si>
    <t>Oilseed and grain combination farming, field and seed production</t>
  </si>
  <si>
    <t>Sugar Beet Farming</t>
  </si>
  <si>
    <t>Sugar beet farming</t>
  </si>
  <si>
    <t>Dairy cattle farming</t>
  </si>
  <si>
    <t>Sod farming</t>
  </si>
  <si>
    <t>Shitake mushroom farming</t>
  </si>
  <si>
    <t>Raisin farming</t>
  </si>
  <si>
    <t>Other Aquaculture</t>
  </si>
  <si>
    <t>Seaweed farming</t>
  </si>
  <si>
    <t>Cuttings farming</t>
  </si>
  <si>
    <t>Farming NAICS Codes</t>
  </si>
  <si>
    <t xml:space="preserve">Industry </t>
  </si>
  <si>
    <t>If Not farmer , then evaluate legal entity one of the below ?</t>
  </si>
  <si>
    <t xml:space="preserve">Check </t>
  </si>
  <si>
    <t>NAICS 72 Code Check</t>
  </si>
  <si>
    <t>If Not Farmer and not individual or equivalent, then does the NAICS code start with 72 ?</t>
  </si>
  <si>
    <t>Loan Amount if entity is farmer</t>
  </si>
  <si>
    <t>Loan amount if entity is individual or equivalent</t>
  </si>
  <si>
    <t>Loan amount if NAICS code begins with 72</t>
  </si>
  <si>
    <t>Final Application Loan Amount</t>
  </si>
  <si>
    <t>Eligible Property Damage Cost</t>
  </si>
  <si>
    <t xml:space="preserve">Business is either a seasonal business </t>
  </si>
  <si>
    <t>It started prior to allowed date.</t>
  </si>
  <si>
    <t>Eligibility Tests</t>
  </si>
  <si>
    <t>Business is not part of Adult Entertainment Industry</t>
  </si>
  <si>
    <t>Meets SBA Size Standards</t>
  </si>
  <si>
    <t>Purpose is one of the Payment Protection Program listed purposes (Payroll Cost, Mortgage Interest Payments, Rent Payments, Utility Payments, Operation Expenditure, Property Damage, Supplier Cost, Worker Protection Expenditures)</t>
  </si>
  <si>
    <t>Final result (Check if all above is passed)</t>
  </si>
  <si>
    <t>Business is at least 51 percent owned by individuals who are either U.S. citizens or have Legal Permanent Resident (LPR)</t>
  </si>
  <si>
    <t>Owner Percentage ownership is &gt; 20%</t>
  </si>
  <si>
    <t>Passed revenue necessity test</t>
  </si>
  <si>
    <t>Borrower not in Bankruptcy</t>
  </si>
  <si>
    <t>Number of employees are within SBA defined limits</t>
  </si>
  <si>
    <t>15% or less revenue is derived from lobbying activities (for 501(c)(6) Non-Profit organizations only)</t>
  </si>
  <si>
    <t>No more than $1 million in lobbying activities during previous tax year</t>
  </si>
  <si>
    <t>Business should have started prior to 2nd Feb 2020.</t>
  </si>
  <si>
    <t>Validation</t>
  </si>
  <si>
    <t>Industry should not be Adult Entertainment</t>
  </si>
  <si>
    <t>Industry Code</t>
  </si>
  <si>
    <t>Industry should not be Fire Arms industry</t>
  </si>
  <si>
    <t>NAICS Size Standard</t>
  </si>
  <si>
    <t>Must need SBA size standard based on revenue.</t>
  </si>
  <si>
    <t>Purpose of loan</t>
  </si>
  <si>
    <t>Should not be from not eligible options.</t>
  </si>
  <si>
    <t>About business</t>
  </si>
  <si>
    <t>Based on Majorly owned by foreign nationals.</t>
  </si>
  <si>
    <t>Based on If Business is run by foreign entity.</t>
  </si>
  <si>
    <t>Based on if the business is seasonal.</t>
  </si>
  <si>
    <t>Ownership should be more than 20 %</t>
  </si>
  <si>
    <t>Calculation</t>
  </si>
  <si>
    <t>Reduction in revenue should be 25% or more. See calculations below for details.</t>
  </si>
  <si>
    <t>Must need SBA size standard based on number of employees.</t>
  </si>
  <si>
    <t>Eligibility Checks</t>
  </si>
  <si>
    <t>Eligible Loan Amount</t>
  </si>
  <si>
    <t>Total Average Monthly Payroll Amount (Net Profit)</t>
  </si>
  <si>
    <t>Reduction in revenue</t>
  </si>
  <si>
    <t xml:space="preserve">Application Eligibility </t>
  </si>
  <si>
    <t>Instructions</t>
  </si>
  <si>
    <t>Specify if PPP3 funding has been received previously</t>
  </si>
  <si>
    <t>Enter 0.00 if you have not received previous PPP fundng else amount.</t>
  </si>
  <si>
    <t>Select the legal entity from the drop down, it is mandatory</t>
  </si>
  <si>
    <t>Select "Selected" from drop down if applicable else select "N/A"</t>
  </si>
  <si>
    <t>Select average monthly sales from the drop down</t>
  </si>
  <si>
    <t>Used for ?</t>
  </si>
  <si>
    <t>Information Only</t>
  </si>
  <si>
    <t>Eligibility and loan amount calculation</t>
  </si>
  <si>
    <t>Eligibility determination</t>
  </si>
  <si>
    <t>Enter ownership in percentage between 0 to 100</t>
  </si>
  <si>
    <t>Enter average annual revenue</t>
  </si>
  <si>
    <t>NAISC Code (Click on this link to search the code on NAICS website)</t>
  </si>
  <si>
    <t>Enter the NAICS code in digits, for assistance use the link to search online</t>
  </si>
  <si>
    <t>Number of employees</t>
  </si>
  <si>
    <t>Enter the business start date</t>
  </si>
  <si>
    <t>Enter the average monthly payroll amount</t>
  </si>
  <si>
    <t>Loan amount determination</t>
  </si>
  <si>
    <t>Enter the number of location where the business exists</t>
  </si>
  <si>
    <t>Enter the qtr of the year that must be used for comparison of revenue reduction determination. Limited options may be available based on business start date. Only applicable if previous funding was received.</t>
  </si>
  <si>
    <t>Enter the revenue for qtr of 2019 selected for revenue determination. Only applicable if previous funding was received</t>
  </si>
  <si>
    <t>The time period of 2020 for comparing revenue. Only applicable if previous funding was received.</t>
  </si>
  <si>
    <t>Enter the revenue for qtr of 2020 revenue determination. Only applicable if previous funding was received</t>
  </si>
  <si>
    <t>Applicable only for first time applicants. Select Yes or No</t>
  </si>
  <si>
    <t>Applicable only for first time applicants. Enter the amount.</t>
  </si>
  <si>
    <t>Validated only if legal entity = "501(c)(6) Non-Profit"</t>
  </si>
  <si>
    <t>Data source</t>
  </si>
  <si>
    <t>Sizing performed for revenue if data available from NAICS</t>
  </si>
  <si>
    <t>Sizing performed for for number of employees if data available from NAICS</t>
  </si>
  <si>
    <t>Final SBA sizing check, both should be satisfied</t>
  </si>
  <si>
    <t>Loan purpose if selected, the application is not eligible.</t>
  </si>
  <si>
    <t>Determine loan amount for all use cased.</t>
  </si>
  <si>
    <t>With previous funding</t>
  </si>
  <si>
    <t>Without previous funding</t>
  </si>
  <si>
    <t>Determine loan amount entity is individual type</t>
  </si>
  <si>
    <t>The loan amount is determined for the following 4 use cased, and then an appropriate one is selected based on application.</t>
  </si>
  <si>
    <t>Determine loan amount for NAICS code of type 72</t>
  </si>
  <si>
    <t>Determine loan amount for farmers and alike</t>
  </si>
  <si>
    <t>Determine the loan amount in the right order.</t>
  </si>
  <si>
    <t>Check if it is farmer or alike If yes, the use the loan amount</t>
  </si>
  <si>
    <t>Loan amount is based on if the previous funding was received.</t>
  </si>
  <si>
    <t>if not individual or alike, then check if NAICS code is 72, if es the use the amount.</t>
  </si>
  <si>
    <t>If not farmer the check if it is individual or alike, if yes then use the amount.</t>
  </si>
  <si>
    <t>If NAICS is not 72 then use the loan amount from the first use case.</t>
  </si>
  <si>
    <t>Check reduction in revenue.</t>
  </si>
  <si>
    <t>Revenue in 2019</t>
  </si>
  <si>
    <t>Revenue in 2020</t>
  </si>
  <si>
    <t xml:space="preserve">Size Standard in number of employees based on NAICS </t>
  </si>
  <si>
    <t>If NAICS's standard for number of employees is &lt; 500, then set standard to 500</t>
  </si>
  <si>
    <t>Is the Applicant or any owner of the Applicant presently suspended, debarred, proposed for debarment, declared ineligible, voluntarily excluded from participation in this transaction by any Federal department or agency, or presently involved in any bankruptcy?</t>
  </si>
  <si>
    <t>Is the Applicant (if an individual) or any individual owning 20% or more of the equity of the Applicant presently incarcerated or, for any felony, presently subject to an indictment, criminal information, arraignment, or other means by which formal criminal charges are brought in any jurisdiction?</t>
  </si>
  <si>
    <t>Within the last 5 years, for any felony involving fraud, bribery, embezzlement, or a false statement in a loan application or an application for federal financial assistance, or within the last year, for any other felony, has the Applicant (if an individual) or any owner of the Applicant 1) been convicted; 2) pleaded guilty; 3) pleaded nolo contendere; or 4) commenced any form of parole or probation (including probation before judgment)?</t>
  </si>
  <si>
    <t>Has the Applicant, any owner of the Applicant, or any business owned or controlled by any of them, ever obtained a direct or guaranteed loan from SBA or any other Federal agency that is (a) currently delinquent, or (b) has defaulted in the last 7 years and caused a loss to the government?</t>
  </si>
  <si>
    <t>The Applicant received a First Draw Paycheck Protection Program Loan and, before the Second Draw Paycheck Protection Program Loan is disbursed, will have used the full loan amount (including any increase) of the First Draw Paycheck Protection Program Loan only for eligible expenses.</t>
  </si>
  <si>
    <t>Is the United States the principal place of residence for all employees included in the Applicant’s payroll calculation above?</t>
  </si>
  <si>
    <t>The Applicant was in operation on February 15, 2020, has not permanently closed, and was either an eligible self-employed individual, independent contractor, or sole proprietorship with no employees, or had employees for whom it paid salaries and payroll taxes or paid independent contractors, as reported on Form(s) 1099-MISC.</t>
  </si>
  <si>
    <t>Current economic uncertainty makes this loan request necessary to support the ongoing operations of the Applicant.</t>
  </si>
  <si>
    <t>The Applicant has realized a reduction in gross receipts in excess of 25% relative to the relevant comparison time period. For loans greater than $150,000, Applicant has provided documentation to the lender substantiating the decline in gross receipts. For loans of $150,000 or less, Applicant will provide documentation substantiating the decline in gross receipts upon or before seeking loan forgiveness for the Second Draw Paycheck Protection Program Loan or upon SBA request.</t>
  </si>
  <si>
    <t>The funds will be used to retain workers and maintain payroll; or make payments for mortgage interest, rent, utilities, covered operations expenditures, covered property damage costs, covered supplier costs, and covered worker protection expenditures as specified under the Paycheck Protection Program Rules; I understand that if the funds are knowingly used for unauthorized purposes, the federal government may hold me legally liable, such as for charges of fraud.</t>
  </si>
  <si>
    <t>I understand that loan forgiveness will be provided for the sum of documented payroll costs, covered mortgage interest payments, covered rent payments, covered utilities, covered operations expenditures, covered property damage costs, covered supplier costs, and covered worker protection expenditures, and not more than 40% of the forgiven amount may be for non-payroll costs. If required, the Applicant will provide to the Lender and/or SBA documentation verifying the number of full-time equivalent employees on the Applicant’s payroll as well as the dollar amounts of eligible expenses for the covered period following this loan.</t>
  </si>
  <si>
    <t>The Applicant has not and will not receive another Second Draw Paycheck Protection Program Loan.</t>
  </si>
  <si>
    <t>The President, the Vice President, the head of an Executive department, or a Member of Congress, or the spouse of such person as determined under applicable common law, does not directly or indirectly hold a controlling interest in the Applicant, with such terms having the meanings provided in Section 322 of the Economic Aid to Hard-Hit Small Businesses, Nonprofits, and Venues Act.</t>
  </si>
  <si>
    <t>The Applicant is not an issuer, the securities of which are listed on an exchange registered as a national securities exchange under section 6 of the Securities Exchange Act of 1934 (15 U.S.C. 78f).</t>
  </si>
  <si>
    <t>The Applicant is not a business concern or entity (a) for which an entity created in or organized under the laws of the People’s Republic of China or the Special Administrative Region of Hong Kong, or that has significant operations in the People’s Republic of China or the Special Administrative Region of Hong Kong, owns or holds, directly or indirectly, not less than 20 percent of the economic interest of the business concern or entity, including as equity shares or a capital or profit interest in a limited liability company or partnership; or (b) that retains, as a member of the board of directors of the business concern, a person who is a resident of the People’s Republic of China.</t>
  </si>
  <si>
    <t>The Applicant is not required to submit a registration statement under section 2 of the Foreign Agents Registration Act of 1938 (22 U.S.C. 612).</t>
  </si>
  <si>
    <t>The Applicant is not a business concern or entity primarily engaged in political or lobbying activities, including any entity that is organized for research or for engaging in advocacy in areas such as public policy or political strategy or otherwise describes itself as a think tank in any public documents.</t>
  </si>
  <si>
    <t>I further certify that the information provided in this application and the information provided in all supporting documents and forms is true and accurate in all material respects. I understand that knowingly making a false statement to obtain a guaranteed loan from SBA is punishable under the law, including under 18 U.S.C. 1001 and 3571 by imprisonment of not more than five years and/or a fine of up to $250,000; under 15 U.S.C. 645 by imprisonment of not more than two years and/or a fine of not more than $5,000; and, if submitted to a federally insured institution, under 18 U.S.C. 1014 by imprisonment of not more than thirty years and/or a fine of not more than $1,000,000.</t>
  </si>
  <si>
    <t>I acknowledge that the Lender will confirm the eligible loan amount using required documents submitted. I understand, acknowledge, and agree that the Lender can share any tax information that I have provided with SBA’s authorized representatives, including authorized representatives of the SBA Office of Inspector General, for the purpose of compliance with SBA Loan Program Requirements and all SBA reviews.</t>
  </si>
  <si>
    <t>Is the Applicant or any owner of the Applicant an owner of any other business, or have common management (including a management agreement) with any other business? If yes, list all such businesses (including their TINs if available) and describe the relationship on a separate sheet identified as addendum A.</t>
  </si>
  <si>
    <t>Is the Applicant a franchise?</t>
  </si>
  <si>
    <t>Is the franchise listed in the SBA’s Franchise Directory?</t>
  </si>
  <si>
    <t>Did the Applicant receive an SBA Economic Injury Disaster Loan between January 31, 2020 and April 3, 2020? If yes, provide details on a separate sheet identified as addendum B.</t>
  </si>
  <si>
    <t>Attestations for first draw loan applications</t>
  </si>
  <si>
    <t>Should be Un Checked</t>
  </si>
  <si>
    <t>Should be Checked</t>
  </si>
  <si>
    <t>Optional</t>
  </si>
  <si>
    <t>Second Draw Loans Only</t>
  </si>
  <si>
    <t>All applications</t>
  </si>
  <si>
    <t>First Draw Loans Only</t>
  </si>
  <si>
    <t>Applicable ?</t>
  </si>
  <si>
    <t>Eligibility Check</t>
  </si>
  <si>
    <t>Below are all the attestation items included in the SBA application. Most of the items are eligible for all applications, however few are eligible based on if the applicant has received previous PPP funding or not. The column "Applicable" suggests if the line item is application for all or specific type of application. The column "Eligibility Check" suggests if the particular line item must be selected or un-selected for the application to be eligible for funding. This sheet is for reference only.</t>
  </si>
  <si>
    <t>Attestations</t>
  </si>
  <si>
    <t>Eligibility for max number of employees with no previous funding = 500</t>
  </si>
  <si>
    <t>Eligibility for max number of employees with previous funding = 300</t>
  </si>
  <si>
    <t>Total number of employees with all affiliates</t>
  </si>
  <si>
    <t>Number of employees check (total number of employees include affiliates)</t>
  </si>
  <si>
    <t>Entity Type = Housing Cooperative or 501©(6) Non- Profit.</t>
  </si>
  <si>
    <t>This is for reference only.</t>
  </si>
  <si>
    <r>
      <rPr>
        <b/>
        <sz val="14"/>
        <color theme="1"/>
        <rFont val="Calibri"/>
        <family val="2"/>
        <scheme val="minor"/>
      </rPr>
      <t xml:space="preserve">1. Loan Application </t>
    </r>
    <r>
      <rPr>
        <sz val="14"/>
        <color theme="1"/>
        <rFont val="Calibri"/>
        <family val="2"/>
        <scheme val="minor"/>
      </rPr>
      <t xml:space="preserve">
This spreadsheet represents the loan application. It does not contain all the fields available in the CL Portal application, but instead focuses on the fields that are required for eligibility determination. There are some fields that are for information only. The sheet has three primary columns.</t>
    </r>
  </si>
  <si>
    <r>
      <rPr>
        <b/>
        <sz val="14"/>
        <color theme="1"/>
        <rFont val="Calibri"/>
        <family val="2"/>
        <scheme val="minor"/>
      </rPr>
      <t>2. Attestations</t>
    </r>
    <r>
      <rPr>
        <sz val="14"/>
        <color theme="1"/>
        <rFont val="Calibri"/>
        <family val="2"/>
        <scheme val="minor"/>
      </rPr>
      <t xml:space="preserve">
This sheet has list of all attestation line items and indicates if it is applicable for first draw / second draw and also mentioned if it should be checked or unchecked.</t>
    </r>
  </si>
  <si>
    <r>
      <rPr>
        <b/>
        <sz val="14"/>
        <color theme="1"/>
        <rFont val="Calibri"/>
        <family val="2"/>
        <scheme val="minor"/>
      </rPr>
      <t>3. Calculations</t>
    </r>
    <r>
      <rPr>
        <sz val="14"/>
        <color theme="1"/>
        <rFont val="Calibri"/>
        <family val="2"/>
        <scheme val="minor"/>
      </rPr>
      <t xml:space="preserve">
This sheet provides additional working details on how various eligibility were determined for the data entered.
This sheet also provides detailed breakup of how the loan amount was derived for the application.</t>
    </r>
  </si>
  <si>
    <t>The application simulator captures the application details.</t>
  </si>
  <si>
    <t>Instructions provide help on how to use the row or enter data.</t>
  </si>
  <si>
    <t>Used for provides additional details on if the field is used for eligibility determination or loan amount calculation or both.</t>
  </si>
  <si>
    <t>This checklist is being provided as a supplement to your existing process and is based upon Q2 Software, Inc.'s interpretation of applicable laws at the time when it was prepared. This checklist is subject to change, including as a result of changes in applicable laws and/or in related guidance and best practices. It is not intended to be legal advice and you should consult (i) all applicable laws, (ii) applicable authorities, and (iii) with your own legal advisors, in participating in the PPP program. Q2 Software, Inc. undertakes no obligation to update this checklist.</t>
  </si>
  <si>
    <t xml:space="preserve">Please find the excel model for PPP3 application eligibility and loan amount calculation. The purpose of the spreadsheet is to simulate complete behavior of application eligibility and loan amount calculation. This should serve as a reference for application behavior. The spreadsheet provides details on how each eligibility condition is evaluated and a very detailed break up of loan amount calculation.
</t>
  </si>
  <si>
    <t>The spreadsheet has three sheets and below are the guidelines of how to use the spreadsheet.</t>
  </si>
  <si>
    <t>Paycheck Protection Plan Loan Application : Application Simulator</t>
  </si>
  <si>
    <t>What is your average annual revenue ?</t>
  </si>
  <si>
    <t>Auto populated industry description for the NAICS code entered.</t>
  </si>
  <si>
    <t>Based on bankruptcy option</t>
  </si>
  <si>
    <t>Eligible Loan Amount (Maximum of $2,000,000)</t>
  </si>
  <si>
    <t>Eligible Loan Amount (Maximum of $10,000,000)</t>
  </si>
  <si>
    <t>Self-Employed Individual' or 'Independent Contractor' or 'Sole Proprietorship' AND Number of Employees &gt; = 0</t>
  </si>
  <si>
    <t>Farmers and Ranchers</t>
  </si>
  <si>
    <t>Revenue Reduction Check</t>
  </si>
  <si>
    <t>Saw Blade and Hand tool Manufacturing</t>
  </si>
  <si>
    <t>Dry-cleaning and Laundry Services (except Coin‑Operated)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</si>
</sst>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quot; &quot;;[Red]&quot;(&quot;&quot;$&quot;#,##0.00&quot;)&quot;"/>
    <numFmt numFmtId="165" formatCode="&quot; &quot;#,##0.00&quot; &quot;;&quot; (&quot;#,##0.00&quot;)&quot;;&quot; -&quot;00&quot; &quot;;&quot; &quot;@&quot; &quot;"/>
    <numFmt numFmtId="166" formatCode="#,##0&quot; &quot;;&quot;(&quot;#,##0&quot;)&quot;"/>
    <numFmt numFmtId="167" formatCode="_(&quot;$&quot;* #,##0.0_);_(&quot;$&quot;* \(#,##0.0\);_(&quot;$&quot;* &quot;-&quot;??_);_(@_)"/>
    <numFmt numFmtId="168" formatCode="&quot;$&quot;#,##0.0&quot; &quot;;[Red]&quot;(&quot;&quot;$&quot;#,##0.0&quot;)&quot;"/>
    <numFmt numFmtId="169" formatCode="&quot;$&quot;#,##0.0"/>
    <numFmt numFmtId="170" formatCode="[$-409]d\-mmm\-yyyy;@"/>
    <numFmt numFmtId="171" formatCode="&quot;$&quot;#,##0.00"/>
  </numFmts>
  <fonts count="45" x14ac:knownFonts="1">
    <font>
      <sz val="12"/>
      <color theme="1"/>
      <name val="Calibri"/>
      <family val="2"/>
      <scheme val="minor"/>
    </font>
    <font>
      <b/>
      <sz val="12"/>
      <color theme="1"/>
      <name val="Calibri"/>
      <family val="2"/>
      <scheme val="minor"/>
    </font>
    <font>
      <sz val="14"/>
      <color rgb="FF172B4D"/>
      <name val="Helvetica Neue"/>
      <family val="2"/>
    </font>
    <font>
      <sz val="12"/>
      <color rgb="FF172B4D"/>
      <name val="Helvetica Neue"/>
      <family val="2"/>
    </font>
    <font>
      <b/>
      <sz val="12"/>
      <color rgb="FF172B4D"/>
      <name val="Helvetica Neue"/>
      <family val="2"/>
    </font>
    <font>
      <sz val="14"/>
      <color rgb="FF0747A6"/>
      <name val="Helvetica Neue"/>
      <family val="2"/>
    </font>
    <font>
      <sz val="12"/>
      <color theme="1"/>
      <name val="Calibri"/>
      <family val="2"/>
      <scheme val="minor"/>
    </font>
    <font>
      <sz val="12"/>
      <color theme="0"/>
      <name val="Calibri"/>
      <family val="2"/>
      <scheme val="minor"/>
    </font>
    <font>
      <sz val="11"/>
      <color theme="1"/>
      <name val="Calibri"/>
      <family val="2"/>
      <scheme val="minor"/>
    </font>
    <font>
      <sz val="11"/>
      <color rgb="FF000000"/>
      <name val="Calibri"/>
      <family val="2"/>
    </font>
    <font>
      <b/>
      <sz val="12"/>
      <color rgb="FF000000"/>
      <name val="Calibri"/>
      <family val="2"/>
    </font>
    <font>
      <sz val="12"/>
      <color rgb="FF000000"/>
      <name val="Calibri"/>
      <family val="2"/>
    </font>
    <font>
      <vertAlign val="superscript"/>
      <sz val="12"/>
      <color indexed="8"/>
      <name val="Calibri"/>
      <family val="2"/>
    </font>
    <font>
      <u/>
      <sz val="11"/>
      <color rgb="FF0000FF"/>
      <name val="Calibri"/>
      <family val="2"/>
    </font>
    <font>
      <vertAlign val="superscript"/>
      <sz val="12"/>
      <color rgb="FF000000"/>
      <name val="Calibri"/>
      <family val="2"/>
    </font>
    <font>
      <b/>
      <vertAlign val="superscript"/>
      <sz val="12"/>
      <color indexed="8"/>
      <name val="Calibri"/>
      <family val="2"/>
    </font>
    <font>
      <sz val="12"/>
      <color indexed="8"/>
      <name val="Calibri"/>
      <family val="2"/>
    </font>
    <font>
      <vertAlign val="superscript"/>
      <sz val="11"/>
      <color rgb="FF000000"/>
      <name val="Calibri"/>
      <family val="2"/>
    </font>
    <font>
      <u/>
      <sz val="12"/>
      <color rgb="FF0000FF"/>
      <name val="Calibri"/>
      <family val="2"/>
    </font>
    <font>
      <b/>
      <i/>
      <sz val="11"/>
      <color rgb="FFFF0000"/>
      <name val="Calibri"/>
      <family val="2"/>
    </font>
    <font>
      <sz val="12"/>
      <color rgb="FF000000"/>
      <name val="Times New Roman"/>
      <family val="1"/>
    </font>
    <font>
      <vertAlign val="superscript"/>
      <sz val="11"/>
      <color indexed="8"/>
      <name val="Calibri"/>
      <family val="2"/>
    </font>
    <font>
      <sz val="12"/>
      <name val="Calibri"/>
      <family val="2"/>
    </font>
    <font>
      <strike/>
      <sz val="12"/>
      <name val="Calibri"/>
      <family val="2"/>
    </font>
    <font>
      <strike/>
      <sz val="12"/>
      <color rgb="FFFF0000"/>
      <name val="Calibri"/>
      <family val="2"/>
    </font>
    <font>
      <vertAlign val="superscript"/>
      <sz val="12"/>
      <name val="Calibri"/>
      <family val="2"/>
    </font>
    <font>
      <sz val="12"/>
      <color rgb="FF000000"/>
      <name val="Calibri"/>
      <family val="2"/>
      <scheme val="minor"/>
    </font>
    <font>
      <b/>
      <sz val="20"/>
      <color theme="1"/>
      <name val="Calibri"/>
      <family val="2"/>
      <scheme val="minor"/>
    </font>
    <font>
      <b/>
      <sz val="20"/>
      <color theme="0"/>
      <name val="Calibri"/>
      <family val="2"/>
      <scheme val="minor"/>
    </font>
    <font>
      <b/>
      <sz val="14"/>
      <color rgb="FF172B4D"/>
      <name val="Helvetica Neue"/>
      <family val="2"/>
    </font>
    <font>
      <sz val="14"/>
      <color rgb="FF000000"/>
      <name val="Calibri (Body)"/>
    </font>
    <font>
      <sz val="14"/>
      <color theme="1"/>
      <name val="Calibri (Body)"/>
    </font>
    <font>
      <b/>
      <sz val="14"/>
      <color rgb="FF000000"/>
      <name val="Calibri (Body)"/>
    </font>
    <font>
      <b/>
      <sz val="12"/>
      <color rgb="FFFF0000"/>
      <name val="Calibri"/>
      <family val="2"/>
      <scheme val="minor"/>
    </font>
    <font>
      <sz val="12"/>
      <name val="Calibri"/>
      <family val="2"/>
      <scheme val="minor"/>
    </font>
    <font>
      <sz val="18"/>
      <color theme="1"/>
      <name val="Calibri"/>
      <family val="2"/>
      <scheme val="minor"/>
    </font>
    <font>
      <u/>
      <sz val="12"/>
      <color theme="10"/>
      <name val="Calibri"/>
      <family val="2"/>
      <scheme val="minor"/>
    </font>
    <font>
      <b/>
      <sz val="18"/>
      <color theme="0"/>
      <name val="Calibri"/>
      <family val="2"/>
      <scheme val="minor"/>
    </font>
    <font>
      <sz val="20"/>
      <color theme="0"/>
      <name val="Calibri"/>
      <family val="2"/>
      <scheme val="minor"/>
    </font>
    <font>
      <sz val="9"/>
      <color theme="1"/>
      <name val="Calibri"/>
      <family val="2"/>
      <scheme val="minor"/>
    </font>
    <font>
      <b/>
      <sz val="16"/>
      <name val="Calibri"/>
      <family val="2"/>
      <scheme val="minor"/>
    </font>
    <font>
      <sz val="14"/>
      <color theme="1"/>
      <name val="Calibri"/>
      <family val="2"/>
      <scheme val="minor"/>
    </font>
    <font>
      <b/>
      <sz val="14"/>
      <color theme="1"/>
      <name val="Calibri"/>
      <family val="2"/>
      <scheme val="minor"/>
    </font>
    <font>
      <sz val="14"/>
      <color rgb="FF000000"/>
      <name val="Calibri"/>
      <family val="2"/>
      <scheme val="minor"/>
    </font>
    <font>
      <i/>
      <sz val="14"/>
      <color theme="1"/>
      <name val="Calibri"/>
      <family val="2"/>
      <scheme val="minor"/>
    </font>
  </fonts>
  <fills count="7">
    <fill>
      <patternFill patternType="none"/>
    </fill>
    <fill>
      <patternFill patternType="gray125"/>
    </fill>
    <fill>
      <patternFill patternType="solid">
        <fgColor theme="8" tint="-0.49998474074526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39997558519241921"/>
        <bgColor indexed="64"/>
      </patternFill>
    </fill>
  </fills>
  <borders count="2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9">
    <xf numFmtId="0" fontId="0" fillId="0" borderId="0"/>
    <xf numFmtId="44" fontId="6" fillId="0" borderId="0" applyFont="0" applyFill="0" applyBorder="0" applyAlignment="0" applyProtection="0"/>
    <xf numFmtId="9" fontId="6" fillId="0" borderId="0" applyFont="0" applyFill="0" applyBorder="0" applyAlignment="0" applyProtection="0"/>
    <xf numFmtId="0" fontId="8" fillId="0" borderId="0"/>
    <xf numFmtId="0" fontId="9" fillId="0" borderId="0"/>
    <xf numFmtId="165" fontId="9" fillId="0" borderId="0" applyFont="0" applyFill="0" applyBorder="0" applyAlignment="0" applyProtection="0"/>
    <xf numFmtId="44" fontId="9" fillId="0" borderId="0" applyFont="0" applyFill="0" applyBorder="0" applyAlignment="0" applyProtection="0"/>
    <xf numFmtId="0" fontId="13" fillId="0" borderId="0" applyNumberFormat="0" applyFill="0" applyBorder="0" applyAlignment="0" applyProtection="0"/>
    <xf numFmtId="0" fontId="36" fillId="0" borderId="0" applyNumberFormat="0" applyFill="0" applyBorder="0" applyAlignment="0" applyProtection="0"/>
  </cellStyleXfs>
  <cellXfs count="125">
    <xf numFmtId="0" fontId="0" fillId="0" borderId="0" xfId="0"/>
    <xf numFmtId="0" fontId="1" fillId="0" borderId="0" xfId="0" applyFont="1"/>
    <xf numFmtId="0" fontId="2" fillId="0" borderId="0" xfId="0" applyFont="1"/>
    <xf numFmtId="0" fontId="3" fillId="0" borderId="0" xfId="0" applyFont="1"/>
    <xf numFmtId="0" fontId="0" fillId="0" borderId="0" xfId="0" applyFont="1"/>
    <xf numFmtId="0" fontId="4" fillId="0" borderId="0" xfId="0" applyFont="1"/>
    <xf numFmtId="0" fontId="5" fillId="0" borderId="0" xfId="0" applyFont="1"/>
    <xf numFmtId="0" fontId="0" fillId="0" borderId="0" xfId="0" applyAlignment="1">
      <alignment wrapText="1"/>
    </xf>
    <xf numFmtId="0" fontId="10" fillId="0" borderId="0" xfId="4" applyFont="1" applyAlignment="1">
      <alignment horizontal="center" wrapText="1"/>
    </xf>
    <xf numFmtId="0" fontId="10" fillId="0" borderId="0" xfId="4" applyFont="1" applyAlignment="1">
      <alignment horizontal="right" wrapText="1" indent="2"/>
    </xf>
    <xf numFmtId="0" fontId="11" fillId="0" borderId="0" xfId="4" applyFont="1" applyAlignment="1">
      <alignment wrapText="1"/>
    </xf>
    <xf numFmtId="0" fontId="11" fillId="0" borderId="0" xfId="4" applyFont="1" applyAlignment="1">
      <alignment horizontal="left" indent="1"/>
    </xf>
    <xf numFmtId="0" fontId="11" fillId="0" borderId="0" xfId="4" applyFont="1"/>
    <xf numFmtId="0" fontId="10" fillId="0" borderId="0" xfId="4" applyFont="1" applyAlignment="1">
      <alignment horizontal="left" vertical="center" indent="1"/>
    </xf>
    <xf numFmtId="164" fontId="11" fillId="0" borderId="0" xfId="4" applyNumberFormat="1" applyFont="1" applyAlignment="1">
      <alignment horizontal="right" vertical="center" wrapText="1" indent="2"/>
    </xf>
    <xf numFmtId="166" fontId="11" fillId="0" borderId="0" xfId="5" applyNumberFormat="1" applyFont="1" applyFill="1" applyAlignment="1">
      <alignment horizontal="right" vertical="center" wrapText="1"/>
    </xf>
    <xf numFmtId="0" fontId="11" fillId="0" borderId="0" xfId="4" applyFont="1" applyAlignment="1">
      <alignment horizontal="left" vertical="center" indent="1"/>
    </xf>
    <xf numFmtId="0" fontId="11" fillId="0" borderId="0" xfId="4" applyFont="1" applyAlignment="1">
      <alignment horizontal="left" vertical="center"/>
    </xf>
    <xf numFmtId="0" fontId="11" fillId="0" borderId="0" xfId="4" applyFont="1" applyAlignment="1">
      <alignment horizontal="center" vertical="center" wrapText="1"/>
    </xf>
    <xf numFmtId="0" fontId="11" fillId="0" borderId="0" xfId="4" applyFont="1" applyAlignment="1">
      <alignment horizontal="left" vertical="center" wrapText="1" indent="1"/>
    </xf>
    <xf numFmtId="44" fontId="11" fillId="0" borderId="0" xfId="6" applyFont="1" applyFill="1" applyAlignment="1">
      <alignment horizontal="right" vertical="center" wrapText="1" indent="2"/>
    </xf>
    <xf numFmtId="0" fontId="11" fillId="0" borderId="0" xfId="4" applyFont="1" applyAlignment="1">
      <alignment horizontal="right" vertical="center" wrapText="1"/>
    </xf>
    <xf numFmtId="167" fontId="11" fillId="0" borderId="0" xfId="6" applyNumberFormat="1" applyFont="1" applyFill="1" applyAlignment="1">
      <alignment horizontal="right" vertical="center" wrapText="1" indent="2"/>
    </xf>
    <xf numFmtId="166" fontId="11" fillId="0" borderId="0" xfId="5" applyNumberFormat="1" applyFont="1" applyFill="1" applyAlignment="1">
      <alignment horizontal="right" vertical="center" wrapText="1" indent="1"/>
    </xf>
    <xf numFmtId="0" fontId="13" fillId="0" borderId="0" xfId="7" applyFill="1" applyAlignment="1">
      <alignment horizontal="left" vertical="center" indent="1"/>
    </xf>
    <xf numFmtId="0" fontId="10" fillId="0" borderId="0" xfId="4" applyFont="1" applyAlignment="1">
      <alignment horizontal="center" vertical="center" wrapText="1"/>
    </xf>
    <xf numFmtId="0" fontId="10" fillId="0" borderId="0" xfId="4" applyFont="1" applyAlignment="1">
      <alignment horizontal="right" wrapText="1" indent="1"/>
    </xf>
    <xf numFmtId="168" fontId="11" fillId="0" borderId="0" xfId="4" applyNumberFormat="1" applyFont="1" applyAlignment="1">
      <alignment horizontal="right" vertical="center" wrapText="1" indent="2"/>
    </xf>
    <xf numFmtId="166" fontId="11" fillId="0" borderId="0" xfId="5" applyNumberFormat="1" applyFont="1" applyFill="1" applyAlignment="1">
      <alignment horizontal="right" vertical="center" wrapText="1" indent="2"/>
    </xf>
    <xf numFmtId="0" fontId="10" fillId="0" borderId="0" xfId="4" applyFont="1" applyAlignment="1">
      <alignment horizontal="left" vertical="center"/>
    </xf>
    <xf numFmtId="0" fontId="18" fillId="0" borderId="0" xfId="7" applyFont="1" applyFill="1" applyAlignment="1">
      <alignment horizontal="left" vertical="center" indent="1"/>
    </xf>
    <xf numFmtId="0" fontId="19" fillId="0" borderId="0" xfId="4" applyFont="1" applyAlignment="1">
      <alignment horizontal="left"/>
    </xf>
    <xf numFmtId="0" fontId="20" fillId="0" borderId="0" xfId="4" applyFont="1" applyAlignment="1">
      <alignment horizontal="left" indent="1"/>
    </xf>
    <xf numFmtId="0" fontId="20" fillId="0" borderId="0" xfId="4" applyFont="1" applyAlignment="1">
      <alignment horizontal="left" wrapText="1" indent="1"/>
    </xf>
    <xf numFmtId="0" fontId="11" fillId="0" borderId="0" xfId="4" applyFont="1" applyAlignment="1">
      <alignment horizontal="right" wrapText="1" indent="2"/>
    </xf>
    <xf numFmtId="0" fontId="11" fillId="0" borderId="0" xfId="4" applyFont="1" applyAlignment="1">
      <alignment horizontal="center" wrapText="1"/>
    </xf>
    <xf numFmtId="0" fontId="9" fillId="0" borderId="0" xfId="4" applyFont="1" applyAlignment="1">
      <alignment horizontal="right" vertical="center" wrapText="1" indent="2"/>
    </xf>
    <xf numFmtId="169" fontId="9" fillId="0" borderId="0" xfId="4" applyNumberFormat="1" applyFont="1" applyAlignment="1">
      <alignment horizontal="right" vertical="center" wrapText="1" indent="2"/>
    </xf>
    <xf numFmtId="2" fontId="0" fillId="0" borderId="0" xfId="0" applyNumberFormat="1"/>
    <xf numFmtId="0" fontId="22" fillId="0" borderId="0" xfId="4" applyFont="1" applyAlignment="1">
      <alignment horizontal="center" vertical="center" wrapText="1"/>
    </xf>
    <xf numFmtId="0" fontId="22" fillId="0" borderId="0" xfId="4" applyFont="1" applyAlignment="1">
      <alignment horizontal="left" vertical="center" wrapText="1" indent="1"/>
    </xf>
    <xf numFmtId="0" fontId="22" fillId="0" borderId="0" xfId="4" applyFont="1" applyAlignment="1">
      <alignment horizontal="right" vertical="center" wrapText="1"/>
    </xf>
    <xf numFmtId="3" fontId="22" fillId="0" borderId="0" xfId="4" applyNumberFormat="1" applyFont="1" applyAlignment="1">
      <alignment horizontal="right" vertical="center" wrapText="1" indent="1"/>
    </xf>
    <xf numFmtId="168" fontId="22" fillId="0" borderId="0" xfId="4" applyNumberFormat="1" applyFont="1" applyAlignment="1">
      <alignment horizontal="right" vertical="center" wrapText="1" indent="2"/>
    </xf>
    <xf numFmtId="166" fontId="22" fillId="0" borderId="0" xfId="5" applyNumberFormat="1" applyFont="1" applyFill="1" applyAlignment="1">
      <alignment horizontal="right" vertical="center" wrapText="1" indent="1"/>
    </xf>
    <xf numFmtId="0" fontId="23" fillId="0" borderId="0" xfId="4" applyFont="1" applyAlignment="1">
      <alignment horizontal="left" indent="1"/>
    </xf>
    <xf numFmtId="0" fontId="24" fillId="0" borderId="0" xfId="4" applyFont="1"/>
    <xf numFmtId="0" fontId="22" fillId="0" borderId="0" xfId="4" applyFont="1" applyAlignment="1">
      <alignment horizontal="right" vertical="center" wrapText="1" indent="1"/>
    </xf>
    <xf numFmtId="0" fontId="22" fillId="0" borderId="0" xfId="4" applyFont="1" applyAlignment="1">
      <alignment horizontal="left" indent="1"/>
    </xf>
    <xf numFmtId="0" fontId="22" fillId="0" borderId="0" xfId="4" applyFont="1"/>
    <xf numFmtId="0" fontId="18" fillId="0" borderId="0" xfId="7" applyFont="1" applyFill="1" applyAlignment="1">
      <alignment horizontal="left" indent="1"/>
    </xf>
    <xf numFmtId="167" fontId="22" fillId="0" borderId="0" xfId="6" applyNumberFormat="1" applyFont="1" applyFill="1" applyAlignment="1">
      <alignment horizontal="right" vertical="center" wrapText="1" indent="2"/>
    </xf>
    <xf numFmtId="169" fontId="11" fillId="0" borderId="0" xfId="4" applyNumberFormat="1" applyFont="1" applyAlignment="1">
      <alignment horizontal="right" vertical="center" wrapText="1" indent="2"/>
    </xf>
    <xf numFmtId="0" fontId="26" fillId="0" borderId="0" xfId="0" applyFont="1"/>
    <xf numFmtId="0" fontId="7" fillId="2" borderId="0" xfId="0" applyFont="1" applyFill="1"/>
    <xf numFmtId="0" fontId="1" fillId="4" borderId="1" xfId="0" applyFont="1" applyFill="1" applyBorder="1"/>
    <xf numFmtId="0" fontId="0" fillId="0" borderId="1" xfId="0" applyBorder="1"/>
    <xf numFmtId="0" fontId="1" fillId="4" borderId="2" xfId="0" applyFont="1" applyFill="1" applyBorder="1"/>
    <xf numFmtId="0" fontId="0" fillId="5" borderId="3" xfId="0" applyFill="1" applyBorder="1"/>
    <xf numFmtId="0" fontId="0" fillId="0" borderId="4" xfId="0" applyBorder="1"/>
    <xf numFmtId="0" fontId="0" fillId="5" borderId="5" xfId="0" applyFill="1" applyBorder="1"/>
    <xf numFmtId="0" fontId="0" fillId="4" borderId="6" xfId="0" applyFill="1" applyBorder="1"/>
    <xf numFmtId="9" fontId="0" fillId="5" borderId="5" xfId="2" applyFont="1" applyFill="1" applyBorder="1"/>
    <xf numFmtId="0" fontId="0" fillId="5" borderId="4" xfId="0" applyFill="1" applyBorder="1"/>
    <xf numFmtId="0" fontId="0" fillId="5" borderId="10" xfId="2" applyNumberFormat="1" applyFont="1" applyFill="1" applyBorder="1"/>
    <xf numFmtId="0" fontId="1" fillId="4" borderId="11" xfId="0" applyFont="1" applyFill="1" applyBorder="1"/>
    <xf numFmtId="0" fontId="0" fillId="0" borderId="0" xfId="0" applyBorder="1"/>
    <xf numFmtId="0" fontId="1" fillId="0" borderId="0" xfId="0" applyFont="1" applyBorder="1"/>
    <xf numFmtId="0" fontId="1" fillId="4" borderId="1" xfId="0" applyFont="1" applyFill="1" applyBorder="1" applyAlignment="1">
      <alignment wrapText="1"/>
    </xf>
    <xf numFmtId="0" fontId="28" fillId="2" borderId="0" xfId="0" applyFont="1" applyFill="1"/>
    <xf numFmtId="0" fontId="3" fillId="0" borderId="0" xfId="0" applyFont="1" applyAlignment="1">
      <alignment horizontal="right"/>
    </xf>
    <xf numFmtId="0" fontId="0" fillId="0" borderId="0" xfId="0" applyAlignment="1">
      <alignment horizontal="right"/>
    </xf>
    <xf numFmtId="171" fontId="0" fillId="0" borderId="0" xfId="0" applyNumberFormat="1"/>
    <xf numFmtId="44" fontId="0" fillId="0" borderId="0" xfId="1" applyFont="1"/>
    <xf numFmtId="0" fontId="0" fillId="0" borderId="5" xfId="0" applyFill="1" applyBorder="1"/>
    <xf numFmtId="170" fontId="0" fillId="5" borderId="5" xfId="0" applyNumberFormat="1" applyFill="1" applyBorder="1"/>
    <xf numFmtId="0" fontId="29" fillId="0" borderId="0" xfId="0" applyFont="1"/>
    <xf numFmtId="171" fontId="0" fillId="5" borderId="5" xfId="0" applyNumberFormat="1" applyFill="1" applyBorder="1"/>
    <xf numFmtId="171" fontId="0" fillId="5" borderId="5" xfId="1" applyNumberFormat="1" applyFont="1" applyFill="1" applyBorder="1"/>
    <xf numFmtId="0" fontId="30" fillId="0" borderId="0" xfId="4" applyFont="1" applyAlignment="1">
      <alignment horizontal="center" vertical="center" wrapText="1"/>
    </xf>
    <xf numFmtId="0" fontId="31" fillId="0" borderId="0" xfId="0" applyFont="1"/>
    <xf numFmtId="0" fontId="32" fillId="0" borderId="0" xfId="4" applyFont="1" applyAlignment="1">
      <alignment horizontal="center" vertical="center" wrapText="1"/>
    </xf>
    <xf numFmtId="171" fontId="0" fillId="0" borderId="0" xfId="1" applyNumberFormat="1" applyFont="1"/>
    <xf numFmtId="0" fontId="33" fillId="0" borderId="0" xfId="0" applyFont="1"/>
    <xf numFmtId="171" fontId="33" fillId="0" borderId="0" xfId="0" applyNumberFormat="1" applyFont="1"/>
    <xf numFmtId="0" fontId="1" fillId="4" borderId="5" xfId="0" applyFont="1" applyFill="1" applyBorder="1"/>
    <xf numFmtId="0" fontId="1" fillId="0" borderId="1" xfId="0" applyFont="1" applyBorder="1"/>
    <xf numFmtId="0" fontId="0" fillId="0" borderId="14" xfId="0" applyFill="1" applyBorder="1"/>
    <xf numFmtId="0" fontId="0" fillId="5" borderId="5" xfId="0" applyFill="1" applyBorder="1" applyAlignment="1">
      <alignment horizontal="right"/>
    </xf>
    <xf numFmtId="0" fontId="34" fillId="0" borderId="0" xfId="0" applyFont="1"/>
    <xf numFmtId="0" fontId="0" fillId="3" borderId="3" xfId="0" applyFill="1" applyBorder="1"/>
    <xf numFmtId="0" fontId="0" fillId="3" borderId="5" xfId="0" applyFill="1" applyBorder="1"/>
    <xf numFmtId="0" fontId="0" fillId="3" borderId="13" xfId="0" applyFill="1" applyBorder="1"/>
    <xf numFmtId="0" fontId="0" fillId="4" borderId="17" xfId="0" applyFill="1" applyBorder="1" applyAlignment="1">
      <alignment wrapText="1"/>
    </xf>
    <xf numFmtId="0" fontId="0" fillId="4" borderId="14" xfId="0" applyFill="1" applyBorder="1" applyAlignment="1">
      <alignment wrapText="1"/>
    </xf>
    <xf numFmtId="0" fontId="0" fillId="4" borderId="18" xfId="0" applyFill="1" applyBorder="1" applyAlignment="1">
      <alignment wrapText="1"/>
    </xf>
    <xf numFmtId="171" fontId="35" fillId="3" borderId="16" xfId="0" applyNumberFormat="1" applyFont="1" applyFill="1" applyBorder="1"/>
    <xf numFmtId="10" fontId="0" fillId="0" borderId="0" xfId="0" applyNumberFormat="1"/>
    <xf numFmtId="0" fontId="1" fillId="4" borderId="12" xfId="0" applyFont="1" applyFill="1" applyBorder="1"/>
    <xf numFmtId="9" fontId="0" fillId="5" borderId="13" xfId="0" applyNumberFormat="1" applyFill="1" applyBorder="1"/>
    <xf numFmtId="0" fontId="35" fillId="3" borderId="21" xfId="0" applyFont="1" applyFill="1" applyBorder="1" applyAlignment="1">
      <alignment horizontal="right" vertical="center"/>
    </xf>
    <xf numFmtId="0" fontId="38" fillId="2" borderId="0" xfId="0" applyFont="1" applyFill="1" applyAlignment="1">
      <alignment horizontal="center" vertical="center"/>
    </xf>
    <xf numFmtId="0" fontId="39" fillId="0" borderId="0" xfId="0" applyFont="1"/>
    <xf numFmtId="0" fontId="36" fillId="4" borderId="1" xfId="8" applyFill="1" applyBorder="1"/>
    <xf numFmtId="0" fontId="39" fillId="0" borderId="0" xfId="0" applyFont="1" applyAlignment="1">
      <alignment wrapText="1"/>
    </xf>
    <xf numFmtId="0" fontId="0" fillId="0" borderId="5" xfId="0" applyFill="1" applyBorder="1" applyAlignment="1">
      <alignment horizontal="right"/>
    </xf>
    <xf numFmtId="0" fontId="0" fillId="0" borderId="14" xfId="0" applyFont="1" applyBorder="1" applyAlignment="1">
      <alignment wrapText="1"/>
    </xf>
    <xf numFmtId="0" fontId="40" fillId="4" borderId="14" xfId="0" applyFont="1" applyFill="1" applyBorder="1" applyAlignment="1">
      <alignment horizontal="center" vertical="center"/>
    </xf>
    <xf numFmtId="0" fontId="41" fillId="0" borderId="0" xfId="0" applyFont="1"/>
    <xf numFmtId="0" fontId="41" fillId="0" borderId="0" xfId="0" applyFont="1" applyAlignment="1">
      <alignment vertical="center" wrapText="1"/>
    </xf>
    <xf numFmtId="0" fontId="26" fillId="0" borderId="0" xfId="0" applyFont="1" applyAlignment="1">
      <alignment horizontal="left" vertical="center"/>
    </xf>
    <xf numFmtId="0" fontId="41" fillId="0" borderId="0" xfId="0" applyFont="1" applyAlignment="1">
      <alignment vertical="center"/>
    </xf>
    <xf numFmtId="0" fontId="43" fillId="0" borderId="0" xfId="0" applyFont="1" applyAlignment="1">
      <alignment horizontal="left" vertical="center"/>
    </xf>
    <xf numFmtId="0" fontId="44" fillId="0" borderId="0" xfId="0" applyFont="1" applyAlignment="1">
      <alignment vertical="center" wrapText="1"/>
    </xf>
    <xf numFmtId="0" fontId="37" fillId="2" borderId="19" xfId="0" applyFont="1" applyFill="1" applyBorder="1" applyAlignment="1">
      <alignment horizontal="left"/>
    </xf>
    <xf numFmtId="0" fontId="37" fillId="2" borderId="20" xfId="0" applyFont="1" applyFill="1" applyBorder="1" applyAlignment="1">
      <alignment horizontal="left"/>
    </xf>
    <xf numFmtId="0" fontId="27" fillId="3" borderId="8" xfId="0" applyFont="1" applyFill="1" applyBorder="1" applyAlignment="1">
      <alignment horizontal="center" vertical="center" textRotation="90"/>
    </xf>
    <xf numFmtId="0" fontId="27" fillId="3" borderId="7" xfId="0" applyFont="1" applyFill="1" applyBorder="1" applyAlignment="1">
      <alignment horizontal="center" vertical="center" textRotation="90"/>
    </xf>
    <xf numFmtId="0" fontId="27" fillId="3" borderId="15" xfId="0" applyFont="1" applyFill="1" applyBorder="1" applyAlignment="1">
      <alignment horizontal="center" vertical="center" textRotation="90"/>
    </xf>
    <xf numFmtId="0" fontId="27" fillId="3" borderId="9" xfId="0" applyFont="1" applyFill="1" applyBorder="1" applyAlignment="1">
      <alignment horizontal="center" vertical="center" textRotation="90"/>
    </xf>
    <xf numFmtId="0" fontId="27" fillId="6" borderId="8" xfId="0" applyFont="1" applyFill="1" applyBorder="1" applyAlignment="1">
      <alignment horizontal="center" vertical="center" textRotation="90"/>
    </xf>
    <xf numFmtId="0" fontId="27" fillId="6" borderId="7" xfId="0" applyFont="1" applyFill="1" applyBorder="1" applyAlignment="1">
      <alignment horizontal="center" vertical="center" textRotation="90"/>
    </xf>
    <xf numFmtId="0" fontId="27" fillId="6" borderId="9" xfId="0" applyFont="1" applyFill="1" applyBorder="1" applyAlignment="1">
      <alignment horizontal="center" vertical="center" textRotation="90"/>
    </xf>
    <xf numFmtId="0" fontId="0" fillId="3" borderId="14" xfId="0" applyFill="1" applyBorder="1" applyAlignment="1">
      <alignment horizontal="left" wrapText="1"/>
    </xf>
    <xf numFmtId="0" fontId="28" fillId="2" borderId="14" xfId="0" applyFont="1" applyFill="1" applyBorder="1" applyAlignment="1">
      <alignment horizontal="center"/>
    </xf>
  </cellXfs>
  <cellStyles count="9">
    <cellStyle name="Comma 2" xfId="5" xr:uid="{D36E5DD6-9983-AF4F-A833-AF7CBDF85752}"/>
    <cellStyle name="Currency" xfId="1" builtinId="4"/>
    <cellStyle name="Currency 2" xfId="6" xr:uid="{B3300C37-14F0-AB48-BDE7-6A9141351E71}"/>
    <cellStyle name="Hyperlink" xfId="8" builtinId="8"/>
    <cellStyle name="Hyperlink 2" xfId="7" xr:uid="{3CA03F84-2E30-F742-9BEA-B5BF8F3240DD}"/>
    <cellStyle name="Normal" xfId="0" builtinId="0"/>
    <cellStyle name="Normal 2" xfId="3" xr:uid="{A1C8B404-8135-1040-AEFB-DE49A4506376}"/>
    <cellStyle name="Normal 3" xfId="4" xr:uid="{AE47D046-D203-2141-AF93-17F6D4E841A6}"/>
    <cellStyle name="Percent" xfId="2" builtinId="5"/>
  </cellStyles>
  <dxfs count="0"/>
  <tableStyles count="0" defaultTableStyle="TableStyleMedium2" defaultPivotStyle="PivotStyleLight16"/>
  <colors>
    <mruColors>
      <color rgb="FF76D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png@01D6EEB3.E8439C30" TargetMode="External"/><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learn.q2.com/ppp" TargetMode="External"/><Relationship Id="rId4" Type="http://schemas.openxmlformats.org/officeDocument/2006/relationships/image" Target="cid:image002.png@01D6EEB3.E8439C30"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9359900</xdr:colOff>
      <xdr:row>4</xdr:row>
      <xdr:rowOff>1333500</xdr:rowOff>
    </xdr:to>
    <xdr:pic>
      <xdr:nvPicPr>
        <xdr:cNvPr id="2" name="Picture 2" descr="cidimage001.png@01D6EB69.30E62190">
          <a:extLst>
            <a:ext uri="{FF2B5EF4-FFF2-40B4-BE49-F238E27FC236}">
              <a16:creationId xmlns:a16="http://schemas.microsoft.com/office/drawing/2014/main" id="{D0CB67F8-7A40-3442-99F1-5AF3257C824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70000" y="2705100"/>
          <a:ext cx="9359900"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xdr:row>
      <xdr:rowOff>0</xdr:rowOff>
    </xdr:from>
    <xdr:to>
      <xdr:col>1</xdr:col>
      <xdr:colOff>8928100</xdr:colOff>
      <xdr:row>10</xdr:row>
      <xdr:rowOff>1739900</xdr:rowOff>
    </xdr:to>
    <xdr:pic>
      <xdr:nvPicPr>
        <xdr:cNvPr id="5" name="Picture 1" descr="cidimage002.png@01D6EB69.30E62190">
          <a:extLst>
            <a:ext uri="{FF2B5EF4-FFF2-40B4-BE49-F238E27FC236}">
              <a16:creationId xmlns:a16="http://schemas.microsoft.com/office/drawing/2014/main" id="{D5715E9E-4CDE-6846-A85F-0890080474E7}"/>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1270000" y="6172200"/>
          <a:ext cx="8928100" cy="173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241300</xdr:colOff>
      <xdr:row>0</xdr:row>
      <xdr:rowOff>101600</xdr:rowOff>
    </xdr:from>
    <xdr:to>
      <xdr:col>0</xdr:col>
      <xdr:colOff>1511300</xdr:colOff>
      <xdr:row>0</xdr:row>
      <xdr:rowOff>812800</xdr:rowOff>
    </xdr:to>
    <xdr:pic>
      <xdr:nvPicPr>
        <xdr:cNvPr id="6" name="Picture 5">
          <a:hlinkClick xmlns:r="http://schemas.openxmlformats.org/officeDocument/2006/relationships" r:id="rId5"/>
          <a:extLst>
            <a:ext uri="{FF2B5EF4-FFF2-40B4-BE49-F238E27FC236}">
              <a16:creationId xmlns:a16="http://schemas.microsoft.com/office/drawing/2014/main" id="{B98CED64-A35A-324C-A0DD-79139F450FC6}"/>
            </a:ext>
          </a:extLst>
        </xdr:cNvPr>
        <xdr:cNvPicPr>
          <a:picLocks noChangeAspect="1"/>
        </xdr:cNvPicPr>
      </xdr:nvPicPr>
      <xdr:blipFill>
        <a:blip xmlns:r="http://schemas.openxmlformats.org/officeDocument/2006/relationships" r:embed="rId6"/>
        <a:stretch>
          <a:fillRect/>
        </a:stretch>
      </xdr:blipFill>
      <xdr:spPr>
        <a:xfrm>
          <a:off x="241300" y="101600"/>
          <a:ext cx="1270000" cy="711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Vikas Pandey" id="{748D1021-0F51-EB4C-BD2E-4EF23E23EAE7}" userId="S::vikas.pandey@q2ebanking.com::8bd7f70e-aee2-4517-8312-08bcfe773b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0" dT="2021-01-15T09:03:18.37" personId="{748D1021-0F51-EB4C-BD2E-4EF23E23EAE7}" id="{ACDF27C8-DFA4-364D-BE67-C5BFE7858072}">
    <text>Available only when entity is “501(c)(6) Non-Profit”</text>
  </threadedComment>
  <threadedComment ref="C21" dT="2021-01-15T09:03:38.74" personId="{748D1021-0F51-EB4C-BD2E-4EF23E23EAE7}" id="{B2881113-E8C5-624B-8DB3-1559D8C612F2}">
    <text>Available only when entity is “501(c)(6) Non-Profit”</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naics.com/search/" TargetMode="External"/><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4C6D9-8A0F-2747-B53D-F51AFB204408}">
  <dimension ref="B1:B20"/>
  <sheetViews>
    <sheetView tabSelected="1" topLeftCell="A5" zoomScale="130" zoomScaleNormal="130" workbookViewId="0">
      <selection activeCell="B16" sqref="B16"/>
    </sheetView>
  </sheetViews>
  <sheetFormatPr baseColWidth="10" defaultRowHeight="16" x14ac:dyDescent="0.2"/>
  <cols>
    <col min="1" max="1" width="22.83203125" customWidth="1"/>
    <col min="2" max="2" width="133.33203125" customWidth="1"/>
  </cols>
  <sheetData>
    <row r="1" spans="2:2" ht="78" customHeight="1" x14ac:dyDescent="0.2"/>
    <row r="2" spans="2:2" ht="80" x14ac:dyDescent="0.2">
      <c r="B2" s="109" t="s">
        <v>1522</v>
      </c>
    </row>
    <row r="3" spans="2:2" ht="19" x14ac:dyDescent="0.25">
      <c r="B3" s="108" t="s">
        <v>1523</v>
      </c>
    </row>
    <row r="4" spans="2:2" ht="115" customHeight="1" x14ac:dyDescent="0.2">
      <c r="B4" s="109" t="s">
        <v>1515</v>
      </c>
    </row>
    <row r="5" spans="2:2" ht="154" customHeight="1" x14ac:dyDescent="0.25">
      <c r="B5" s="108"/>
    </row>
    <row r="6" spans="2:2" ht="19" x14ac:dyDescent="0.2">
      <c r="B6" s="112" t="s">
        <v>1518</v>
      </c>
    </row>
    <row r="7" spans="2:2" ht="19" x14ac:dyDescent="0.2">
      <c r="B7" s="112" t="s">
        <v>1519</v>
      </c>
    </row>
    <row r="8" spans="2:2" ht="19" x14ac:dyDescent="0.2">
      <c r="B8" s="112" t="s">
        <v>1520</v>
      </c>
    </row>
    <row r="9" spans="2:2" x14ac:dyDescent="0.2">
      <c r="B9" s="110"/>
    </row>
    <row r="10" spans="2:2" ht="60" x14ac:dyDescent="0.2">
      <c r="B10" s="109" t="s">
        <v>1516</v>
      </c>
    </row>
    <row r="11" spans="2:2" ht="137" customHeight="1" x14ac:dyDescent="0.25">
      <c r="B11" s="108"/>
    </row>
    <row r="12" spans="2:2" ht="19" x14ac:dyDescent="0.2">
      <c r="B12" s="111" t="s">
        <v>1514</v>
      </c>
    </row>
    <row r="13" spans="2:2" ht="19" x14ac:dyDescent="0.2">
      <c r="B13" s="111"/>
    </row>
    <row r="14" spans="2:2" ht="60" x14ac:dyDescent="0.2">
      <c r="B14" s="109" t="s">
        <v>1517</v>
      </c>
    </row>
    <row r="15" spans="2:2" ht="19" x14ac:dyDescent="0.25">
      <c r="B15" s="108"/>
    </row>
    <row r="16" spans="2:2" ht="140" customHeight="1" x14ac:dyDescent="0.2">
      <c r="B16" s="113" t="s">
        <v>1521</v>
      </c>
    </row>
    <row r="17" spans="2:2" ht="19" x14ac:dyDescent="0.25">
      <c r="B17" s="108"/>
    </row>
    <row r="18" spans="2:2" ht="19" x14ac:dyDescent="0.25">
      <c r="B18" s="108"/>
    </row>
    <row r="19" spans="2:2" ht="19" x14ac:dyDescent="0.25">
      <c r="B19" s="108"/>
    </row>
    <row r="20" spans="2:2" ht="19" x14ac:dyDescent="0.25">
      <c r="B20" s="10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500A9-4C51-674E-A7A2-467DFE09BC52}">
  <dimension ref="B2:H93"/>
  <sheetViews>
    <sheetView showGridLines="0" zoomScale="130" zoomScaleNormal="130" workbookViewId="0">
      <pane xSplit="5" ySplit="3" topLeftCell="F34" activePane="bottomRight" state="frozen"/>
      <selection pane="topRight" activeCell="F1" sqref="F1"/>
      <selection pane="bottomLeft" activeCell="A4" sqref="A4"/>
      <selection pane="bottomRight" activeCell="F69" sqref="A1:XFD1048576"/>
    </sheetView>
  </sheetViews>
  <sheetFormatPr baseColWidth="10" defaultRowHeight="16" x14ac:dyDescent="0.2"/>
  <cols>
    <col min="2" max="2" width="8.5" customWidth="1"/>
    <col min="3" max="3" width="80.1640625" customWidth="1"/>
    <col min="4" max="4" width="35.83203125" customWidth="1"/>
    <col min="5" max="5" width="4.1640625" customWidth="1"/>
    <col min="6" max="6" width="45.6640625" customWidth="1"/>
    <col min="7" max="7" width="1.1640625" customWidth="1"/>
    <col min="8" max="8" width="24.83203125" customWidth="1"/>
  </cols>
  <sheetData>
    <row r="2" spans="2:8" ht="26" x14ac:dyDescent="0.3">
      <c r="B2" s="69" t="s">
        <v>1524</v>
      </c>
      <c r="C2" s="54"/>
      <c r="D2" s="54"/>
      <c r="F2" s="101" t="s">
        <v>1426</v>
      </c>
      <c r="H2" s="101" t="s">
        <v>1432</v>
      </c>
    </row>
    <row r="3" spans="2:8" ht="2" customHeight="1" x14ac:dyDescent="0.2"/>
    <row r="4" spans="2:8" ht="6" customHeight="1" thickBot="1" x14ac:dyDescent="0.25"/>
    <row r="5" spans="2:8" ht="16" customHeight="1" x14ac:dyDescent="0.2">
      <c r="B5" s="116" t="s">
        <v>1306</v>
      </c>
      <c r="C5" s="65" t="s">
        <v>63</v>
      </c>
      <c r="D5" s="58" t="s">
        <v>0</v>
      </c>
      <c r="F5" s="102" t="s">
        <v>1427</v>
      </c>
      <c r="G5" s="102"/>
      <c r="H5" s="102" t="s">
        <v>1434</v>
      </c>
    </row>
    <row r="6" spans="2:8" ht="16" customHeight="1" x14ac:dyDescent="0.2">
      <c r="B6" s="117"/>
      <c r="C6" s="56" t="str">
        <f>IF(ReceivedPreviousFunding="Yes","First Draw PPP Loan Amount","First Draw PPP Loan Amount - Not Applicable")</f>
        <v>First Draw PPP Loan Amount</v>
      </c>
      <c r="D6" s="77">
        <v>0</v>
      </c>
      <c r="F6" s="102" t="s">
        <v>1428</v>
      </c>
      <c r="G6" s="102"/>
      <c r="H6" s="102" t="s">
        <v>1433</v>
      </c>
    </row>
    <row r="7" spans="2:8" ht="16" customHeight="1" x14ac:dyDescent="0.2">
      <c r="B7" s="117"/>
      <c r="C7" s="56" t="str">
        <f>IF(ReceivedPreviousFunding="Yes","First Draw Loan Amount Used","First Draw Loan Amount Used - Not Applicable")</f>
        <v>First Draw Loan Amount Used</v>
      </c>
      <c r="D7" s="77">
        <v>0</v>
      </c>
      <c r="F7" s="102" t="s">
        <v>1428</v>
      </c>
      <c r="G7" s="102"/>
      <c r="H7" s="102" t="s">
        <v>1433</v>
      </c>
    </row>
    <row r="8" spans="2:8" ht="8" customHeight="1" thickBot="1" x14ac:dyDescent="0.25">
      <c r="B8" s="117"/>
      <c r="C8" s="66"/>
      <c r="D8" s="59"/>
      <c r="F8" s="102"/>
      <c r="G8" s="102"/>
      <c r="H8" s="102"/>
    </row>
    <row r="9" spans="2:8" ht="16" customHeight="1" x14ac:dyDescent="0.2">
      <c r="B9" s="117"/>
      <c r="C9" s="65" t="s">
        <v>1308</v>
      </c>
      <c r="D9" s="58" t="s">
        <v>2</v>
      </c>
      <c r="F9" s="102" t="s">
        <v>1429</v>
      </c>
      <c r="G9" s="102"/>
      <c r="H9" s="102" t="s">
        <v>1434</v>
      </c>
    </row>
    <row r="10" spans="2:8" ht="7" customHeight="1" x14ac:dyDescent="0.2">
      <c r="B10" s="117"/>
      <c r="C10" s="66"/>
      <c r="D10" s="59"/>
      <c r="F10" s="102"/>
      <c r="G10" s="102"/>
      <c r="H10" s="102"/>
    </row>
    <row r="11" spans="2:8" x14ac:dyDescent="0.2">
      <c r="B11" s="117"/>
      <c r="C11" s="55" t="s">
        <v>1307</v>
      </c>
      <c r="D11" s="85" t="s">
        <v>40</v>
      </c>
      <c r="F11" s="102"/>
      <c r="G11" s="102"/>
      <c r="H11" s="102"/>
    </row>
    <row r="12" spans="2:8" ht="16" customHeight="1" x14ac:dyDescent="0.2">
      <c r="B12" s="117"/>
      <c r="C12" s="56" t="str">
        <f>StaticData!E40</f>
        <v>Operate as a foreign entity</v>
      </c>
      <c r="D12" s="60" t="s">
        <v>41</v>
      </c>
      <c r="F12" s="102" t="s">
        <v>1430</v>
      </c>
      <c r="G12" s="102"/>
      <c r="H12" s="102" t="s">
        <v>1435</v>
      </c>
    </row>
    <row r="13" spans="2:8" x14ac:dyDescent="0.2">
      <c r="B13" s="117"/>
      <c r="C13" s="56" t="str">
        <f>StaticData!E41</f>
        <v>Majority owned by foreign nationals</v>
      </c>
      <c r="D13" s="60" t="s">
        <v>41</v>
      </c>
      <c r="F13" s="102" t="s">
        <v>1430</v>
      </c>
      <c r="G13" s="102"/>
      <c r="H13" s="102" t="s">
        <v>1435</v>
      </c>
    </row>
    <row r="14" spans="2:8" x14ac:dyDescent="0.2">
      <c r="B14" s="117"/>
      <c r="C14" s="56" t="str">
        <f>StaticData!E42</f>
        <v>In bankruptcy</v>
      </c>
      <c r="D14" s="60" t="s">
        <v>41</v>
      </c>
      <c r="F14" s="102" t="s">
        <v>1430</v>
      </c>
      <c r="G14" s="102"/>
      <c r="H14" s="102" t="s">
        <v>1435</v>
      </c>
    </row>
    <row r="15" spans="2:8" x14ac:dyDescent="0.2">
      <c r="B15" s="117"/>
      <c r="C15" s="56" t="str">
        <f>StaticData!E43</f>
        <v>Operate as a hedge fund or private equity fund</v>
      </c>
      <c r="D15" s="60" t="s">
        <v>41</v>
      </c>
      <c r="F15" s="102" t="s">
        <v>1430</v>
      </c>
      <c r="G15" s="102"/>
      <c r="H15" s="102" t="s">
        <v>1435</v>
      </c>
    </row>
    <row r="16" spans="2:8" x14ac:dyDescent="0.2">
      <c r="B16" s="117"/>
      <c r="C16" s="56" t="str">
        <f>StaticData!E44</f>
        <v>Seasonal business in operation for any 12-week period between 2/15/2019 and 2/15/2020</v>
      </c>
      <c r="D16" s="60" t="s">
        <v>41</v>
      </c>
      <c r="F16" s="102" t="s">
        <v>1430</v>
      </c>
      <c r="G16" s="102"/>
      <c r="H16" s="102" t="s">
        <v>1435</v>
      </c>
    </row>
    <row r="17" spans="2:8" x14ac:dyDescent="0.2">
      <c r="B17" s="117"/>
      <c r="C17" s="56" t="str">
        <f>StaticData!E45</f>
        <v>Have a prior bankruptcy</v>
      </c>
      <c r="D17" s="60" t="s">
        <v>41</v>
      </c>
      <c r="F17" s="102" t="s">
        <v>1430</v>
      </c>
      <c r="G17" s="102"/>
      <c r="H17" s="102" t="s">
        <v>1435</v>
      </c>
    </row>
    <row r="18" spans="2:8" x14ac:dyDescent="0.2">
      <c r="B18" s="117"/>
      <c r="C18" s="56" t="str">
        <f>StaticData!E46</f>
        <v>Operate as export business</v>
      </c>
      <c r="D18" s="60" t="s">
        <v>41</v>
      </c>
      <c r="F18" s="102" t="s">
        <v>1430</v>
      </c>
      <c r="G18" s="102"/>
      <c r="H18" s="102" t="s">
        <v>1435</v>
      </c>
    </row>
    <row r="19" spans="2:8" x14ac:dyDescent="0.2">
      <c r="B19" s="117"/>
      <c r="C19" s="56" t="str">
        <f>StaticData!E47</f>
        <v>Are you Operating as Franchise ?</v>
      </c>
      <c r="D19" s="60" t="s">
        <v>41</v>
      </c>
      <c r="F19" s="102" t="s">
        <v>1430</v>
      </c>
      <c r="G19" s="102"/>
      <c r="H19" s="102" t="s">
        <v>1435</v>
      </c>
    </row>
    <row r="20" spans="2:8" x14ac:dyDescent="0.2">
      <c r="B20" s="117"/>
      <c r="C20" s="56" t="str">
        <f>StaticData!E48</f>
        <v/>
      </c>
      <c r="D20" s="60" t="s">
        <v>41</v>
      </c>
      <c r="F20" s="102" t="s">
        <v>1430</v>
      </c>
      <c r="G20" s="102"/>
      <c r="H20" s="102" t="s">
        <v>1435</v>
      </c>
    </row>
    <row r="21" spans="2:8" x14ac:dyDescent="0.2">
      <c r="B21" s="117"/>
      <c r="C21" s="56" t="str">
        <f>StaticData!E49</f>
        <v/>
      </c>
      <c r="D21" s="60" t="s">
        <v>41</v>
      </c>
      <c r="F21" s="102" t="s">
        <v>1430</v>
      </c>
      <c r="G21" s="102"/>
      <c r="H21" s="102" t="s">
        <v>1435</v>
      </c>
    </row>
    <row r="22" spans="2:8" x14ac:dyDescent="0.2">
      <c r="B22" s="117"/>
      <c r="C22" s="66"/>
      <c r="D22" s="63"/>
      <c r="F22" s="102"/>
      <c r="G22" s="102"/>
      <c r="H22" s="102"/>
    </row>
    <row r="23" spans="2:8" x14ac:dyDescent="0.2">
      <c r="B23" s="117"/>
      <c r="C23" s="55" t="s">
        <v>1326</v>
      </c>
      <c r="D23" s="77" t="s">
        <v>1336</v>
      </c>
      <c r="F23" s="102" t="s">
        <v>1431</v>
      </c>
      <c r="G23" s="102"/>
      <c r="H23" s="102" t="s">
        <v>1433</v>
      </c>
    </row>
    <row r="24" spans="2:8" hidden="1" x14ac:dyDescent="0.2">
      <c r="B24" s="117"/>
      <c r="C24" s="66"/>
      <c r="D24" s="102"/>
      <c r="F24" s="102"/>
      <c r="G24" s="102"/>
      <c r="H24" s="102"/>
    </row>
    <row r="25" spans="2:8" ht="5" customHeight="1" x14ac:dyDescent="0.2">
      <c r="B25" s="117"/>
      <c r="C25" s="66"/>
      <c r="D25" s="59"/>
      <c r="F25" s="102"/>
      <c r="G25" s="102"/>
      <c r="H25" s="102"/>
    </row>
    <row r="26" spans="2:8" hidden="1" x14ac:dyDescent="0.2">
      <c r="B26" s="117"/>
      <c r="C26" s="55" t="s">
        <v>1310</v>
      </c>
      <c r="D26" s="60" t="s">
        <v>1311</v>
      </c>
      <c r="F26" s="102"/>
      <c r="G26" s="102"/>
      <c r="H26" s="102" t="s">
        <v>1433</v>
      </c>
    </row>
    <row r="27" spans="2:8" ht="5" customHeight="1" x14ac:dyDescent="0.2">
      <c r="B27" s="117"/>
      <c r="C27" s="66"/>
      <c r="D27" s="59"/>
      <c r="F27" s="102"/>
      <c r="G27" s="102"/>
      <c r="H27" s="102"/>
    </row>
    <row r="28" spans="2:8" x14ac:dyDescent="0.2">
      <c r="B28" s="117"/>
      <c r="C28" s="57" t="s">
        <v>1309</v>
      </c>
      <c r="D28" s="61"/>
      <c r="F28" s="102"/>
      <c r="G28" s="102"/>
      <c r="H28" s="102"/>
    </row>
    <row r="29" spans="2:8" x14ac:dyDescent="0.2">
      <c r="B29" s="117"/>
      <c r="C29" s="56" t="s">
        <v>42</v>
      </c>
      <c r="D29" s="60" t="s">
        <v>41</v>
      </c>
      <c r="F29" s="102" t="s">
        <v>1430</v>
      </c>
      <c r="G29" s="102"/>
      <c r="H29" s="102" t="s">
        <v>1435</v>
      </c>
    </row>
    <row r="30" spans="2:8" x14ac:dyDescent="0.2">
      <c r="B30" s="117"/>
      <c r="C30" s="86" t="s">
        <v>43</v>
      </c>
      <c r="D30" s="60" t="s">
        <v>41</v>
      </c>
      <c r="F30" s="102" t="s">
        <v>1430</v>
      </c>
      <c r="G30" s="102"/>
      <c r="H30" s="102" t="s">
        <v>1435</v>
      </c>
    </row>
    <row r="31" spans="2:8" x14ac:dyDescent="0.2">
      <c r="B31" s="117"/>
      <c r="C31" s="56" t="s">
        <v>44</v>
      </c>
      <c r="D31" s="60" t="s">
        <v>41</v>
      </c>
      <c r="F31" s="102" t="s">
        <v>1430</v>
      </c>
      <c r="G31" s="102"/>
      <c r="H31" s="102" t="s">
        <v>1435</v>
      </c>
    </row>
    <row r="32" spans="2:8" x14ac:dyDescent="0.2">
      <c r="B32" s="117"/>
      <c r="C32" s="56" t="s">
        <v>45</v>
      </c>
      <c r="D32" s="60" t="s">
        <v>41</v>
      </c>
      <c r="F32" s="102" t="s">
        <v>1430</v>
      </c>
      <c r="G32" s="102"/>
      <c r="H32" s="102" t="s">
        <v>1435</v>
      </c>
    </row>
    <row r="33" spans="2:8" x14ac:dyDescent="0.2">
      <c r="B33" s="117"/>
      <c r="C33" s="56" t="s">
        <v>46</v>
      </c>
      <c r="D33" s="60" t="s">
        <v>41</v>
      </c>
      <c r="F33" s="102" t="s">
        <v>1430</v>
      </c>
      <c r="G33" s="102"/>
      <c r="H33" s="102" t="s">
        <v>1435</v>
      </c>
    </row>
    <row r="34" spans="2:8" x14ac:dyDescent="0.2">
      <c r="B34" s="117"/>
      <c r="C34" s="86" t="s">
        <v>47</v>
      </c>
      <c r="D34" s="60" t="s">
        <v>41</v>
      </c>
      <c r="F34" s="102" t="s">
        <v>1430</v>
      </c>
      <c r="G34" s="102"/>
      <c r="H34" s="102" t="s">
        <v>1435</v>
      </c>
    </row>
    <row r="35" spans="2:8" x14ac:dyDescent="0.2">
      <c r="B35" s="117"/>
      <c r="C35" s="86" t="s">
        <v>48</v>
      </c>
      <c r="D35" s="60" t="s">
        <v>41</v>
      </c>
      <c r="F35" s="102" t="s">
        <v>1430</v>
      </c>
      <c r="G35" s="102"/>
      <c r="H35" s="102" t="s">
        <v>1435</v>
      </c>
    </row>
    <row r="36" spans="2:8" x14ac:dyDescent="0.2">
      <c r="B36" s="117"/>
      <c r="C36" s="56" t="s">
        <v>49</v>
      </c>
      <c r="D36" s="60" t="s">
        <v>41</v>
      </c>
      <c r="F36" s="102" t="s">
        <v>1430</v>
      </c>
      <c r="G36" s="102"/>
      <c r="H36" s="102" t="s">
        <v>1435</v>
      </c>
    </row>
    <row r="37" spans="2:8" x14ac:dyDescent="0.2">
      <c r="B37" s="117"/>
      <c r="C37" s="56" t="s">
        <v>1389</v>
      </c>
      <c r="D37" s="60" t="s">
        <v>41</v>
      </c>
      <c r="F37" s="102" t="s">
        <v>1430</v>
      </c>
      <c r="G37" s="102"/>
      <c r="H37" s="102" t="s">
        <v>1435</v>
      </c>
    </row>
    <row r="38" spans="2:8" x14ac:dyDescent="0.2">
      <c r="B38" s="117"/>
      <c r="C38" s="56" t="s">
        <v>50</v>
      </c>
      <c r="D38" s="60" t="s">
        <v>41</v>
      </c>
      <c r="F38" s="102" t="s">
        <v>1430</v>
      </c>
      <c r="G38" s="102"/>
      <c r="H38" s="102" t="s">
        <v>1435</v>
      </c>
    </row>
    <row r="39" spans="2:8" x14ac:dyDescent="0.2">
      <c r="B39" s="117"/>
      <c r="C39" s="56" t="s">
        <v>51</v>
      </c>
      <c r="D39" s="60" t="s">
        <v>41</v>
      </c>
      <c r="F39" s="102" t="s">
        <v>1430</v>
      </c>
      <c r="G39" s="102"/>
      <c r="H39" s="102" t="s">
        <v>1435</v>
      </c>
    </row>
    <row r="40" spans="2:8" x14ac:dyDescent="0.2">
      <c r="B40" s="117"/>
      <c r="C40" s="86" t="s">
        <v>52</v>
      </c>
      <c r="D40" s="60" t="s">
        <v>41</v>
      </c>
      <c r="F40" s="102" t="s">
        <v>1430</v>
      </c>
      <c r="G40" s="102"/>
      <c r="H40" s="102" t="s">
        <v>1435</v>
      </c>
    </row>
    <row r="41" spans="2:8" x14ac:dyDescent="0.2">
      <c r="B41" s="118"/>
      <c r="C41" s="87" t="s">
        <v>16</v>
      </c>
      <c r="D41" s="60" t="s">
        <v>41</v>
      </c>
      <c r="F41" s="102" t="s">
        <v>1430</v>
      </c>
      <c r="G41" s="102"/>
      <c r="H41" s="102" t="s">
        <v>1435</v>
      </c>
    </row>
    <row r="42" spans="2:8" ht="6" customHeight="1" x14ac:dyDescent="0.2">
      <c r="B42" s="117"/>
      <c r="C42" s="66"/>
      <c r="D42" s="59"/>
      <c r="F42" s="102"/>
      <c r="G42" s="102"/>
      <c r="H42" s="102"/>
    </row>
    <row r="43" spans="2:8" x14ac:dyDescent="0.2">
      <c r="B43" s="117"/>
      <c r="C43" s="55" t="s">
        <v>53</v>
      </c>
      <c r="D43" s="62">
        <v>0</v>
      </c>
      <c r="F43" s="102" t="s">
        <v>1436</v>
      </c>
      <c r="G43" s="102"/>
      <c r="H43" s="102" t="s">
        <v>1433</v>
      </c>
    </row>
    <row r="44" spans="2:8" ht="7" customHeight="1" x14ac:dyDescent="0.2">
      <c r="B44" s="117"/>
      <c r="C44" s="66"/>
      <c r="D44" s="59"/>
      <c r="F44" s="102"/>
      <c r="G44" s="102"/>
      <c r="H44" s="102"/>
    </row>
    <row r="45" spans="2:8" x14ac:dyDescent="0.2">
      <c r="B45" s="117"/>
      <c r="C45" s="55" t="s">
        <v>1525</v>
      </c>
      <c r="D45" s="62" t="s">
        <v>17</v>
      </c>
      <c r="F45" s="102" t="s">
        <v>1437</v>
      </c>
      <c r="G45" s="102"/>
      <c r="H45" s="102" t="s">
        <v>1433</v>
      </c>
    </row>
    <row r="46" spans="2:8" ht="6" customHeight="1" thickBot="1" x14ac:dyDescent="0.25">
      <c r="B46" s="119"/>
      <c r="C46" s="67"/>
      <c r="D46" s="59"/>
      <c r="F46" s="102"/>
      <c r="G46" s="102"/>
      <c r="H46" s="102"/>
    </row>
    <row r="47" spans="2:8" ht="11" customHeight="1" x14ac:dyDescent="0.2">
      <c r="B47" s="116" t="s">
        <v>1312</v>
      </c>
      <c r="C47" s="66"/>
      <c r="D47" s="59"/>
      <c r="F47" s="102"/>
      <c r="G47" s="102"/>
      <c r="H47" s="102"/>
    </row>
    <row r="48" spans="2:8" ht="16" customHeight="1" x14ac:dyDescent="0.2">
      <c r="B48" s="117"/>
      <c r="C48" s="103" t="s">
        <v>1438</v>
      </c>
      <c r="D48" s="64"/>
      <c r="F48" s="102" t="s">
        <v>1439</v>
      </c>
      <c r="G48" s="102"/>
      <c r="H48" s="102" t="s">
        <v>1434</v>
      </c>
    </row>
    <row r="49" spans="2:8" x14ac:dyDescent="0.2">
      <c r="B49" s="117"/>
      <c r="C49" s="55" t="s">
        <v>1268</v>
      </c>
      <c r="D49" s="74" t="str">
        <f>IFERROR(VLOOKUP(D48,'NAICS Codes'!C4:D1049,2,FALSE),"Please Enter Valid NAICS Code")</f>
        <v>Please Enter Valid NAICS Code</v>
      </c>
      <c r="F49" s="102" t="s">
        <v>1526</v>
      </c>
      <c r="G49" s="102"/>
      <c r="H49" s="102"/>
    </row>
    <row r="50" spans="2:8" ht="10" customHeight="1" x14ac:dyDescent="0.2">
      <c r="B50" s="117"/>
      <c r="C50" s="66"/>
      <c r="D50" s="59"/>
      <c r="F50" s="102"/>
      <c r="G50" s="102"/>
      <c r="H50" s="102"/>
    </row>
    <row r="51" spans="2:8" ht="10" customHeight="1" x14ac:dyDescent="0.2">
      <c r="B51" s="117"/>
      <c r="C51" s="66"/>
      <c r="D51" s="59"/>
      <c r="F51" s="102"/>
      <c r="G51" s="102"/>
      <c r="H51" s="102"/>
    </row>
    <row r="52" spans="2:8" x14ac:dyDescent="0.2">
      <c r="B52" s="117"/>
      <c r="C52" s="55" t="s">
        <v>64</v>
      </c>
      <c r="D52" s="60">
        <v>0</v>
      </c>
      <c r="F52" s="102" t="s">
        <v>1440</v>
      </c>
      <c r="G52" s="102"/>
      <c r="H52" s="102" t="s">
        <v>1435</v>
      </c>
    </row>
    <row r="53" spans="2:8" ht="10" customHeight="1" x14ac:dyDescent="0.2">
      <c r="B53" s="117"/>
      <c r="C53" s="66"/>
      <c r="D53" s="59"/>
      <c r="F53" s="102"/>
      <c r="G53" s="102"/>
      <c r="H53" s="102"/>
    </row>
    <row r="54" spans="2:8" ht="15" customHeight="1" x14ac:dyDescent="0.2">
      <c r="B54" s="117"/>
      <c r="C54" s="55" t="s">
        <v>1511</v>
      </c>
      <c r="D54" s="60">
        <v>0</v>
      </c>
      <c r="F54" s="102"/>
      <c r="G54" s="102"/>
      <c r="H54" s="102"/>
    </row>
    <row r="55" spans="2:8" ht="22" customHeight="1" x14ac:dyDescent="0.2">
      <c r="B55" s="117"/>
      <c r="C55" s="66"/>
      <c r="D55" s="59"/>
      <c r="F55" s="102"/>
      <c r="G55" s="102"/>
      <c r="H55" s="102"/>
    </row>
    <row r="56" spans="2:8" ht="10" customHeight="1" x14ac:dyDescent="0.2">
      <c r="B56" s="117"/>
      <c r="C56" s="66"/>
      <c r="D56" s="59"/>
      <c r="F56" s="102"/>
      <c r="G56" s="102"/>
      <c r="H56" s="102"/>
    </row>
    <row r="57" spans="2:8" x14ac:dyDescent="0.2">
      <c r="B57" s="117"/>
      <c r="C57" s="55" t="s">
        <v>65</v>
      </c>
      <c r="D57" s="75"/>
      <c r="F57" s="102" t="s">
        <v>1441</v>
      </c>
      <c r="G57" s="102"/>
      <c r="H57" s="102" t="s">
        <v>1435</v>
      </c>
    </row>
    <row r="58" spans="2:8" ht="10" customHeight="1" x14ac:dyDescent="0.2">
      <c r="B58" s="117"/>
      <c r="C58" s="66"/>
      <c r="D58" s="59"/>
      <c r="F58" s="102"/>
      <c r="G58" s="102"/>
      <c r="H58" s="102"/>
    </row>
    <row r="59" spans="2:8" x14ac:dyDescent="0.2">
      <c r="B59" s="117"/>
      <c r="C59" s="55" t="s">
        <v>1423</v>
      </c>
      <c r="D59" s="77">
        <v>0</v>
      </c>
      <c r="F59" s="102" t="s">
        <v>1442</v>
      </c>
      <c r="G59" s="102"/>
      <c r="H59" s="102" t="s">
        <v>1443</v>
      </c>
    </row>
    <row r="60" spans="2:8" ht="10" customHeight="1" x14ac:dyDescent="0.2">
      <c r="B60" s="117"/>
      <c r="C60" s="66"/>
      <c r="D60" s="59"/>
      <c r="F60" s="102"/>
      <c r="G60" s="102"/>
      <c r="H60" s="102"/>
    </row>
    <row r="61" spans="2:8" x14ac:dyDescent="0.2">
      <c r="B61" s="117"/>
      <c r="C61" s="55" t="s">
        <v>66</v>
      </c>
      <c r="D61" s="60">
        <v>0</v>
      </c>
      <c r="F61" s="102" t="s">
        <v>1444</v>
      </c>
      <c r="G61" s="102"/>
      <c r="H61" s="102" t="s">
        <v>1435</v>
      </c>
    </row>
    <row r="62" spans="2:8" ht="10" customHeight="1" x14ac:dyDescent="0.2">
      <c r="B62" s="117"/>
      <c r="C62" s="66"/>
      <c r="D62" s="59"/>
      <c r="F62" s="102"/>
      <c r="G62" s="102"/>
      <c r="H62" s="102"/>
    </row>
    <row r="63" spans="2:8" ht="40" x14ac:dyDescent="0.2">
      <c r="B63" s="117"/>
      <c r="C63" s="55" t="str">
        <f>IF(ReceivedPreviousFunding="Yes","Select a time period to be used in the revenue comparison","Select a time period to be used in the revenue comparison - Not Applicable")</f>
        <v>Select a time period to be used in the revenue comparison</v>
      </c>
      <c r="D63" s="88" t="s">
        <v>17</v>
      </c>
      <c r="F63" s="104" t="s">
        <v>1445</v>
      </c>
      <c r="G63" s="102"/>
      <c r="H63" s="102" t="s">
        <v>1435</v>
      </c>
    </row>
    <row r="64" spans="2:8" ht="10" customHeight="1" x14ac:dyDescent="0.2">
      <c r="B64" s="117"/>
      <c r="C64" s="66"/>
      <c r="D64" s="59"/>
      <c r="F64" s="102"/>
      <c r="G64" s="102"/>
      <c r="H64" s="102"/>
    </row>
    <row r="65" spans="2:8" ht="27" x14ac:dyDescent="0.2">
      <c r="B65" s="117"/>
      <c r="C65" s="55" t="str">
        <f>IF(ReceivedPreviousFunding="Yes","Enter your Average Monthly Revenue (for the time period above)","Enter your Average Monthly Revenue (for the time period above) - Not Applicable")</f>
        <v>Enter your Average Monthly Revenue (for the time period above)</v>
      </c>
      <c r="D65" s="77">
        <v>0</v>
      </c>
      <c r="F65" s="104" t="s">
        <v>1446</v>
      </c>
      <c r="G65" s="102"/>
      <c r="H65" s="102" t="s">
        <v>1435</v>
      </c>
    </row>
    <row r="66" spans="2:8" ht="10" customHeight="1" x14ac:dyDescent="0.2">
      <c r="B66" s="117"/>
      <c r="C66" s="66"/>
      <c r="D66" s="59"/>
      <c r="F66" s="102"/>
      <c r="G66" s="102"/>
      <c r="H66" s="102"/>
    </row>
    <row r="67" spans="2:8" ht="27" x14ac:dyDescent="0.2">
      <c r="B67" s="117"/>
      <c r="C67" s="55" t="str">
        <f>IF(ReceivedPreviousFunding="Yes","The time period to be used in revenue comparison","The time period to be used in revenue comparison - Not Applicable")</f>
        <v>The time period to be used in revenue comparison</v>
      </c>
      <c r="D67" s="105" t="str">
        <f>IF(D63="Select","",LEFT(D63,2)&amp;" 2020")</f>
        <v/>
      </c>
      <c r="F67" s="104" t="s">
        <v>1447</v>
      </c>
      <c r="G67" s="102"/>
      <c r="H67" s="102" t="s">
        <v>1435</v>
      </c>
    </row>
    <row r="68" spans="2:8" ht="10" customHeight="1" x14ac:dyDescent="0.2">
      <c r="B68" s="117"/>
      <c r="C68" s="66"/>
      <c r="D68" s="59"/>
      <c r="F68" s="102"/>
      <c r="G68" s="102"/>
      <c r="H68" s="102"/>
    </row>
    <row r="69" spans="2:8" ht="27" x14ac:dyDescent="0.2">
      <c r="B69" s="117"/>
      <c r="C69" s="55" t="str">
        <f>IF(ReceivedPreviousFunding="Yes","Enter your Average Monthly Revenue (for the time period above)","Enter your Average Monthly Revenue (for the time period above) - Not Applicable")</f>
        <v>Enter your Average Monthly Revenue (for the time period above)</v>
      </c>
      <c r="D69" s="77">
        <v>0</v>
      </c>
      <c r="F69" s="104" t="s">
        <v>1448</v>
      </c>
      <c r="G69" s="102"/>
      <c r="H69" s="102" t="s">
        <v>1435</v>
      </c>
    </row>
    <row r="70" spans="2:8" ht="10" customHeight="1" x14ac:dyDescent="0.2">
      <c r="B70" s="117"/>
      <c r="C70" s="66"/>
      <c r="D70" s="59"/>
      <c r="F70" s="102"/>
      <c r="G70" s="102"/>
      <c r="H70" s="102"/>
    </row>
    <row r="71" spans="2:8" ht="30" customHeight="1" x14ac:dyDescent="0.2">
      <c r="B71" s="117"/>
      <c r="C71" s="68" t="str">
        <f>IF(ReceivedPreviousFunding="No","Do you have any outstanding balance on existing EIDL loan made between January 31,2020 and April 3 2020. ", "Do you have any outstanding balance on existing EIDL loan made between January 31,2020 and April 3 2020. - Not Applicable")</f>
        <v>Do you have any outstanding balance on existing EIDL loan made between January 31,2020 and April 3 2020. - Not Applicable</v>
      </c>
      <c r="D71" s="60" t="s">
        <v>17</v>
      </c>
      <c r="F71" s="102" t="s">
        <v>1449</v>
      </c>
      <c r="G71" s="102"/>
      <c r="H71" s="102" t="s">
        <v>1443</v>
      </c>
    </row>
    <row r="72" spans="2:8" ht="10" customHeight="1" x14ac:dyDescent="0.2">
      <c r="B72" s="117"/>
      <c r="C72" s="66"/>
      <c r="D72" s="59"/>
      <c r="F72" s="102"/>
      <c r="G72" s="102"/>
      <c r="H72" s="102"/>
    </row>
    <row r="73" spans="2:8" x14ac:dyDescent="0.2">
      <c r="B73" s="117"/>
      <c r="C73" s="55" t="str">
        <f>IF(D71="Yes","How much advance did you receive on your outstanding EIDL loan ?","How much advance did you receive on your outstanding EIDL loan ? - Not Applicable")</f>
        <v>How much advance did you receive on your outstanding EIDL loan ? - Not Applicable</v>
      </c>
      <c r="D73" s="78">
        <v>0</v>
      </c>
      <c r="F73" s="102" t="s">
        <v>1450</v>
      </c>
      <c r="G73" s="102"/>
      <c r="H73" s="102" t="s">
        <v>1443</v>
      </c>
    </row>
    <row r="74" spans="2:8" ht="10" customHeight="1" x14ac:dyDescent="0.2">
      <c r="B74" s="117"/>
      <c r="C74" s="66"/>
      <c r="D74" s="59"/>
      <c r="F74" s="102"/>
      <c r="G74" s="102"/>
      <c r="H74" s="102"/>
    </row>
    <row r="75" spans="2:8" ht="17" thickBot="1" x14ac:dyDescent="0.25">
      <c r="B75" s="119"/>
      <c r="C75" s="98" t="str">
        <f>IF(D71="Yes","The percentage of your outstanding EIDL loan used for payroll purposes ?","The percentage of your outstanding EIDL loan used for payroll purposes - Not Applicable")</f>
        <v>The percentage of your outstanding EIDL loan used for payroll purposes - Not Applicable</v>
      </c>
      <c r="D75" s="99">
        <v>0</v>
      </c>
      <c r="F75" s="102" t="s">
        <v>1449</v>
      </c>
      <c r="G75" s="102"/>
      <c r="H75" s="102" t="s">
        <v>1443</v>
      </c>
    </row>
    <row r="76" spans="2:8" ht="17" thickBot="1" x14ac:dyDescent="0.25">
      <c r="C76" s="7"/>
      <c r="F76" s="102"/>
      <c r="G76" s="102"/>
    </row>
    <row r="77" spans="2:8" ht="17" customHeight="1" x14ac:dyDescent="0.2">
      <c r="B77" s="120" t="s">
        <v>1421</v>
      </c>
      <c r="C77" s="93" t="str">
        <f>Calculations!B5</f>
        <v>Business is not part of Adult Entertainment Industry</v>
      </c>
      <c r="D77" s="90" t="str">
        <f>Calculations!E5</f>
        <v>Passed</v>
      </c>
      <c r="F77" s="102"/>
      <c r="G77" s="102"/>
    </row>
    <row r="78" spans="2:8" ht="17" x14ac:dyDescent="0.2">
      <c r="B78" s="121"/>
      <c r="C78" s="94" t="str">
        <f>Calculations!B6</f>
        <v>Business is not a part of the Firearms industry</v>
      </c>
      <c r="D78" s="91" t="str">
        <f>Calculations!E6</f>
        <v>Passed</v>
      </c>
      <c r="F78" s="102"/>
      <c r="G78" s="102"/>
    </row>
    <row r="79" spans="2:8" ht="17" x14ac:dyDescent="0.2">
      <c r="B79" s="121"/>
      <c r="C79" s="94" t="str">
        <f>Calculations!B7</f>
        <v>Meets SBA Size Standards</v>
      </c>
      <c r="D79" s="91" t="str">
        <f>Calculations!E7</f>
        <v>Passed</v>
      </c>
      <c r="F79" s="102"/>
      <c r="G79" s="102"/>
    </row>
    <row r="80" spans="2:8" ht="51" x14ac:dyDescent="0.2">
      <c r="B80" s="121"/>
      <c r="C80" s="94" t="str">
        <f>Calculations!B8</f>
        <v>Purpose is one of the Payment Protection Program listed purposes (Payroll Cost, Mortgage Interest Payments, Rent Payments, Utility Payments, Operation Expenditure, Property Damage, Supplier Cost, Worker Protection Expenditures)</v>
      </c>
      <c r="D80" s="91" t="str">
        <f>Calculations!E8</f>
        <v>Passed</v>
      </c>
      <c r="F80" s="102"/>
      <c r="G80" s="102"/>
    </row>
    <row r="81" spans="2:7" ht="34" x14ac:dyDescent="0.2">
      <c r="B81" s="121"/>
      <c r="C81" s="94" t="str">
        <f>Calculations!B9</f>
        <v>Business is at least 51 percent owned by individuals who are either U.S. citizens or have Legal Permanent Resident (LPR)</v>
      </c>
      <c r="D81" s="91" t="str">
        <f>Calculations!E9</f>
        <v>Passed</v>
      </c>
      <c r="F81" s="102"/>
      <c r="G81" s="102"/>
    </row>
    <row r="82" spans="2:7" ht="17" x14ac:dyDescent="0.2">
      <c r="B82" s="121"/>
      <c r="C82" s="94" t="str">
        <f>Calculations!B10</f>
        <v>Business is not a foreign entity</v>
      </c>
      <c r="D82" s="91" t="str">
        <f>Calculations!E10</f>
        <v>Passed</v>
      </c>
      <c r="F82" s="102"/>
      <c r="G82" s="102"/>
    </row>
    <row r="83" spans="2:7" ht="17" x14ac:dyDescent="0.2">
      <c r="B83" s="121"/>
      <c r="C83" s="94" t="str">
        <f>Calculations!B11</f>
        <v xml:space="preserve">Business is either a seasonal business </v>
      </c>
      <c r="D83" s="91" t="str">
        <f>Calculations!E11</f>
        <v>Passed</v>
      </c>
      <c r="F83" s="102"/>
      <c r="G83" s="102"/>
    </row>
    <row r="84" spans="2:7" ht="17" x14ac:dyDescent="0.2">
      <c r="B84" s="121"/>
      <c r="C84" s="94" t="str">
        <f>Calculations!B12</f>
        <v>It started prior to allowed date.</v>
      </c>
      <c r="D84" s="91" t="str">
        <f>Calculations!E12</f>
        <v>Passed</v>
      </c>
      <c r="F84" s="102"/>
      <c r="G84" s="102"/>
    </row>
    <row r="85" spans="2:7" ht="17" x14ac:dyDescent="0.2">
      <c r="B85" s="121"/>
      <c r="C85" s="94" t="str">
        <f>Calculations!B13</f>
        <v>Owner Percentage ownership is &gt; 20%</v>
      </c>
      <c r="D85" s="91" t="str">
        <f>Calculations!E13</f>
        <v>Failed</v>
      </c>
      <c r="F85" s="102"/>
      <c r="G85" s="102"/>
    </row>
    <row r="86" spans="2:7" ht="17" x14ac:dyDescent="0.2">
      <c r="B86" s="121"/>
      <c r="C86" s="94" t="str">
        <f>Calculations!B14</f>
        <v>Passed revenue necessity test</v>
      </c>
      <c r="D86" s="91" t="str">
        <f>Calculations!E14</f>
        <v>Passed</v>
      </c>
      <c r="F86" s="102"/>
      <c r="G86" s="102"/>
    </row>
    <row r="87" spans="2:7" ht="17" x14ac:dyDescent="0.2">
      <c r="B87" s="121"/>
      <c r="C87" s="94" t="str">
        <f>Calculations!B15</f>
        <v>Borrower not in Bankruptcy</v>
      </c>
      <c r="D87" s="91" t="str">
        <f>Calculations!E15</f>
        <v>Passed</v>
      </c>
      <c r="F87" s="102"/>
      <c r="G87" s="102"/>
    </row>
    <row r="88" spans="2:7" ht="17" x14ac:dyDescent="0.2">
      <c r="B88" s="121"/>
      <c r="C88" s="94" t="str">
        <f>Calculations!B16</f>
        <v>Number of employees are within SBA defined limits</v>
      </c>
      <c r="D88" s="91" t="str">
        <f>Calculations!E16</f>
        <v>Passed</v>
      </c>
      <c r="F88" s="102"/>
      <c r="G88" s="102"/>
    </row>
    <row r="89" spans="2:7" ht="18" customHeight="1" x14ac:dyDescent="0.2">
      <c r="B89" s="121"/>
      <c r="C89" s="94" t="str">
        <f>Calculations!B17</f>
        <v>15% or less revenue is derived from lobbying activities (for 501(c)(6) Non-Profit organizations only)</v>
      </c>
      <c r="D89" s="91" t="str">
        <f>Calculations!E17</f>
        <v>Passed</v>
      </c>
      <c r="F89" s="102"/>
      <c r="G89" s="102"/>
    </row>
    <row r="90" spans="2:7" ht="18" thickBot="1" x14ac:dyDescent="0.25">
      <c r="B90" s="122"/>
      <c r="C90" s="95" t="str">
        <f>Calculations!B18</f>
        <v>No more than $1 million in lobbying activities during previous tax year</v>
      </c>
      <c r="D90" s="92" t="str">
        <f>Calculations!E18</f>
        <v>Passed</v>
      </c>
      <c r="F90" s="102"/>
      <c r="G90" s="102"/>
    </row>
    <row r="91" spans="2:7" ht="17" thickBot="1" x14ac:dyDescent="0.25">
      <c r="F91" s="102"/>
      <c r="G91" s="102"/>
    </row>
    <row r="92" spans="2:7" ht="25" thickBot="1" x14ac:dyDescent="0.35">
      <c r="B92" s="114" t="s">
        <v>1422</v>
      </c>
      <c r="C92" s="115"/>
      <c r="D92" s="96">
        <f>Calculations!C112</f>
        <v>0</v>
      </c>
      <c r="F92" s="102"/>
      <c r="G92" s="102"/>
    </row>
    <row r="93" spans="2:7" ht="25" thickBot="1" x14ac:dyDescent="0.35">
      <c r="B93" s="114" t="s">
        <v>1425</v>
      </c>
      <c r="C93" s="115"/>
      <c r="D93" s="100" t="str">
        <f>IFERROR(VLOOKUP("Failed",D77:D90,1,FALSE),"Passed")</f>
        <v>Failed</v>
      </c>
      <c r="F93" s="102"/>
      <c r="G93" s="102"/>
    </row>
  </sheetData>
  <mergeCells count="5">
    <mergeCell ref="B93:C93"/>
    <mergeCell ref="B92:C92"/>
    <mergeCell ref="B5:B46"/>
    <mergeCell ref="B47:B75"/>
    <mergeCell ref="B77:B90"/>
  </mergeCells>
  <dataValidations count="2">
    <dataValidation type="list" allowBlank="1" showInputMessage="1" showErrorMessage="1" sqref="D29:D41 D12:D22" xr:uid="{ECDA388D-F9A4-3746-AEC3-67BD29B1EE26}">
      <formula1>"N/A,Selected"</formula1>
    </dataValidation>
    <dataValidation type="list" allowBlank="1" showInputMessage="1" showErrorMessage="1" sqref="D5 D71" xr:uid="{070058D6-21EF-E743-B18A-C6D9CABCDB29}">
      <formula1>"Select,Yes,No"</formula1>
    </dataValidation>
  </dataValidations>
  <hyperlinks>
    <hyperlink ref="C48" r:id="rId1" xr:uid="{38C48C7B-1325-2140-A58D-B4AE15798EF2}"/>
  </hyperlinks>
  <pageMargins left="0.7" right="0.7" top="0.75" bottom="0.75" header="0.3" footer="0.3"/>
  <pageSetup orientation="portrait" horizontalDpi="0" verticalDpi="0"/>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9F0114F-206B-4E4A-97A7-F90B74C7BFB5}">
          <x14:formula1>
            <xm:f>StaticData!$F$4:$F$29</xm:f>
          </x14:formula1>
          <xm:sqref>D9</xm:sqref>
        </x14:dataValidation>
        <x14:dataValidation type="list" allowBlank="1" showInputMessage="1" showErrorMessage="1" xr:uid="{58F22A06-1D23-9649-B159-4487E38F86C8}">
          <x14:formula1>
            <xm:f>StaticData!$C$53:$C$61</xm:f>
          </x14:formula1>
          <xm:sqref>D45:D46</xm:sqref>
        </x14:dataValidation>
        <x14:dataValidation type="list" allowBlank="1" showInputMessage="1" showErrorMessage="1" xr:uid="{B1C36227-9950-774E-AEBB-74C36D88A037}">
          <x14:formula1>
            <xm:f>StaticData!$D$65:$D$69</xm:f>
          </x14:formula1>
          <xm:sqref>D63</xm:sqref>
        </x14:dataValidation>
        <x14:dataValidation type="list" allowBlank="1" showInputMessage="1" showErrorMessage="1" xr:uid="{9DF58588-8791-EA46-B6B4-792AC9E10701}">
          <x14:formula1>
            <xm:f>StaticData!$C$71:$C$79</xm:f>
          </x14:formula1>
          <xm:sqref>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6FB7A-1287-F148-9F32-8DDF4F56C855}">
  <dimension ref="B3:F123"/>
  <sheetViews>
    <sheetView topLeftCell="A78" zoomScale="150" zoomScaleNormal="150" workbookViewId="0">
      <selection activeCell="C98" sqref="A1:XFD1048576"/>
    </sheetView>
  </sheetViews>
  <sheetFormatPr baseColWidth="10" defaultRowHeight="16" x14ac:dyDescent="0.2"/>
  <cols>
    <col min="2" max="2" width="88.5" customWidth="1"/>
    <col min="3" max="3" width="20.33203125" customWidth="1"/>
    <col min="6" max="6" width="29.6640625" customWidth="1"/>
  </cols>
  <sheetData>
    <row r="3" spans="2:6" x14ac:dyDescent="0.2">
      <c r="B3" s="1" t="s">
        <v>1</v>
      </c>
      <c r="C3" t="s">
        <v>13</v>
      </c>
      <c r="D3" t="s">
        <v>14</v>
      </c>
      <c r="F3" s="1" t="s">
        <v>15</v>
      </c>
    </row>
    <row r="4" spans="2:6" x14ac:dyDescent="0.2">
      <c r="B4" s="4" t="s">
        <v>17</v>
      </c>
      <c r="F4" t="s">
        <v>17</v>
      </c>
    </row>
    <row r="5" spans="2:6" x14ac:dyDescent="0.2">
      <c r="B5" t="s">
        <v>2</v>
      </c>
      <c r="C5" t="s">
        <v>0</v>
      </c>
      <c r="D5" t="s">
        <v>0</v>
      </c>
      <c r="F5" t="str">
        <f t="shared" ref="F5:F15" si="0">B5</f>
        <v>C-Corporation</v>
      </c>
    </row>
    <row r="6" spans="2:6" x14ac:dyDescent="0.2">
      <c r="B6" t="s">
        <v>3</v>
      </c>
      <c r="C6" t="s">
        <v>0</v>
      </c>
      <c r="D6" t="s">
        <v>0</v>
      </c>
      <c r="F6" t="str">
        <f t="shared" si="0"/>
        <v>S-Corporation</v>
      </c>
    </row>
    <row r="7" spans="2:6" x14ac:dyDescent="0.2">
      <c r="B7" t="s">
        <v>4</v>
      </c>
      <c r="C7" t="s">
        <v>0</v>
      </c>
      <c r="D7" t="s">
        <v>0</v>
      </c>
      <c r="F7" t="str">
        <f t="shared" si="0"/>
        <v>Limited Liability Company</v>
      </c>
    </row>
    <row r="8" spans="2:6" x14ac:dyDescent="0.2">
      <c r="B8" t="s">
        <v>5</v>
      </c>
      <c r="C8" t="s">
        <v>0</v>
      </c>
      <c r="D8" t="s">
        <v>0</v>
      </c>
      <c r="F8" t="str">
        <f t="shared" si="0"/>
        <v>Sole Proprietorship</v>
      </c>
    </row>
    <row r="9" spans="2:6" x14ac:dyDescent="0.2">
      <c r="B9" t="s">
        <v>6</v>
      </c>
      <c r="C9" t="s">
        <v>0</v>
      </c>
      <c r="D9" t="s">
        <v>0</v>
      </c>
      <c r="F9" t="str">
        <f t="shared" si="0"/>
        <v>Independent Contractor</v>
      </c>
    </row>
    <row r="10" spans="2:6" x14ac:dyDescent="0.2">
      <c r="B10" t="s">
        <v>7</v>
      </c>
      <c r="C10" t="s">
        <v>0</v>
      </c>
      <c r="D10" t="s">
        <v>0</v>
      </c>
      <c r="F10" t="str">
        <f t="shared" si="0"/>
        <v>Eligible Self-Employed Individual</v>
      </c>
    </row>
    <row r="11" spans="2:6" x14ac:dyDescent="0.2">
      <c r="B11" t="s">
        <v>8</v>
      </c>
      <c r="C11" t="s">
        <v>0</v>
      </c>
      <c r="D11" t="s">
        <v>0</v>
      </c>
      <c r="F11" t="str">
        <f t="shared" si="0"/>
        <v>501(c)(3) Non-Profit</v>
      </c>
    </row>
    <row r="12" spans="2:6" x14ac:dyDescent="0.2">
      <c r="B12" t="s">
        <v>11</v>
      </c>
      <c r="C12" t="s">
        <v>0</v>
      </c>
      <c r="D12" t="s">
        <v>0</v>
      </c>
      <c r="F12" t="str">
        <f t="shared" si="0"/>
        <v>501(c)(6) Non-Profit</v>
      </c>
    </row>
    <row r="13" spans="2:6" x14ac:dyDescent="0.2">
      <c r="B13" t="s">
        <v>9</v>
      </c>
      <c r="C13" t="s">
        <v>0</v>
      </c>
      <c r="D13" t="s">
        <v>0</v>
      </c>
      <c r="F13" t="str">
        <f t="shared" si="0"/>
        <v>501(c)(19) Veterans Organization</v>
      </c>
    </row>
    <row r="14" spans="2:6" x14ac:dyDescent="0.2">
      <c r="B14" t="s">
        <v>10</v>
      </c>
      <c r="C14" t="s">
        <v>0</v>
      </c>
      <c r="D14" t="s">
        <v>0</v>
      </c>
      <c r="F14" t="str">
        <f t="shared" si="0"/>
        <v>Tribal Business</v>
      </c>
    </row>
    <row r="15" spans="2:6" x14ac:dyDescent="0.2">
      <c r="B15" t="s">
        <v>29</v>
      </c>
      <c r="C15" t="s">
        <v>0</v>
      </c>
      <c r="D15" t="s">
        <v>0</v>
      </c>
      <c r="F15" t="str">
        <f t="shared" si="0"/>
        <v>Partnership</v>
      </c>
    </row>
    <row r="16" spans="2:6" x14ac:dyDescent="0.2">
      <c r="B16" t="s">
        <v>30</v>
      </c>
      <c r="C16" t="s">
        <v>0</v>
      </c>
      <c r="D16" t="s">
        <v>0</v>
      </c>
      <c r="F16" t="str">
        <f t="shared" ref="F16:F26" si="1">B16</f>
        <v>Joint Venture</v>
      </c>
    </row>
    <row r="17" spans="2:6" x14ac:dyDescent="0.2">
      <c r="B17" t="s">
        <v>31</v>
      </c>
      <c r="C17" t="s">
        <v>0</v>
      </c>
      <c r="D17" t="s">
        <v>0</v>
      </c>
      <c r="F17" t="str">
        <f t="shared" si="1"/>
        <v>Professional Association</v>
      </c>
    </row>
    <row r="18" spans="2:6" x14ac:dyDescent="0.2">
      <c r="B18" t="s">
        <v>32</v>
      </c>
      <c r="C18" t="s">
        <v>0</v>
      </c>
      <c r="D18" t="s">
        <v>0</v>
      </c>
      <c r="F18" t="str">
        <f t="shared" si="1"/>
        <v>Trust</v>
      </c>
    </row>
    <row r="19" spans="2:6" x14ac:dyDescent="0.2">
      <c r="B19" t="s">
        <v>33</v>
      </c>
      <c r="C19" t="s">
        <v>0</v>
      </c>
      <c r="D19" t="s">
        <v>0</v>
      </c>
      <c r="F19" t="str">
        <f t="shared" si="1"/>
        <v>Cooperative</v>
      </c>
    </row>
    <row r="20" spans="2:6" x14ac:dyDescent="0.2">
      <c r="B20" t="s">
        <v>34</v>
      </c>
      <c r="C20" t="s">
        <v>0</v>
      </c>
      <c r="D20" t="s">
        <v>0</v>
      </c>
      <c r="F20" t="str">
        <f t="shared" si="1"/>
        <v>Limited Liability Partnership</v>
      </c>
    </row>
    <row r="21" spans="2:6" x14ac:dyDescent="0.2">
      <c r="B21" t="s">
        <v>35</v>
      </c>
      <c r="C21" t="s">
        <v>0</v>
      </c>
      <c r="D21" t="s">
        <v>0</v>
      </c>
      <c r="F21" t="str">
        <f t="shared" si="1"/>
        <v>Tenant in Common</v>
      </c>
    </row>
    <row r="22" spans="2:6" x14ac:dyDescent="0.2">
      <c r="B22" t="s">
        <v>36</v>
      </c>
      <c r="C22" t="s">
        <v>0</v>
      </c>
      <c r="D22" t="s">
        <v>0</v>
      </c>
      <c r="F22" t="str">
        <f t="shared" si="1"/>
        <v>Non-Profit Child Care</v>
      </c>
    </row>
    <row r="23" spans="2:6" x14ac:dyDescent="0.2">
      <c r="B23" t="s">
        <v>37</v>
      </c>
      <c r="C23" t="s">
        <v>0</v>
      </c>
      <c r="D23" t="s">
        <v>0</v>
      </c>
      <c r="F23" t="str">
        <f t="shared" si="1"/>
        <v>Other Non-Profit Organization</v>
      </c>
    </row>
    <row r="24" spans="2:6" x14ac:dyDescent="0.2">
      <c r="B24" t="s">
        <v>38</v>
      </c>
      <c r="C24" t="s">
        <v>0</v>
      </c>
      <c r="D24" t="s">
        <v>0</v>
      </c>
      <c r="F24" t="str">
        <f t="shared" si="1"/>
        <v>ROBS</v>
      </c>
    </row>
    <row r="25" spans="2:6" x14ac:dyDescent="0.2">
      <c r="B25" t="s">
        <v>39</v>
      </c>
      <c r="C25" t="s">
        <v>0</v>
      </c>
      <c r="D25" t="s">
        <v>0</v>
      </c>
      <c r="F25" t="str">
        <f t="shared" si="1"/>
        <v>ESOP</v>
      </c>
    </row>
    <row r="26" spans="2:6" x14ac:dyDescent="0.2">
      <c r="B26" t="s">
        <v>16</v>
      </c>
      <c r="C26" t="s">
        <v>0</v>
      </c>
      <c r="D26" t="s">
        <v>0</v>
      </c>
      <c r="F26" t="str">
        <f t="shared" si="1"/>
        <v>Other</v>
      </c>
    </row>
    <row r="27" spans="2:6" x14ac:dyDescent="0.2">
      <c r="B27" t="s">
        <v>28</v>
      </c>
      <c r="C27" t="s">
        <v>0</v>
      </c>
      <c r="D27" t="s">
        <v>0</v>
      </c>
      <c r="F27" t="str">
        <f t="shared" ref="F27" si="2">B27</f>
        <v>Eligible Destination Marketing Organization</v>
      </c>
    </row>
    <row r="28" spans="2:6" x14ac:dyDescent="0.2">
      <c r="B28" s="3" t="s">
        <v>9</v>
      </c>
      <c r="C28" t="s">
        <v>18</v>
      </c>
      <c r="D28" t="s">
        <v>0</v>
      </c>
      <c r="F28" t="str">
        <f>IF(ReceivedPreviousFunding="No",B28,"")</f>
        <v/>
      </c>
    </row>
    <row r="29" spans="2:6" x14ac:dyDescent="0.2">
      <c r="B29" s="3" t="s">
        <v>12</v>
      </c>
      <c r="C29" t="s">
        <v>18</v>
      </c>
      <c r="D29" t="s">
        <v>0</v>
      </c>
      <c r="F29" t="str">
        <f>IF(ReceivedPreviousFunding="No",B29,"")</f>
        <v/>
      </c>
    </row>
    <row r="31" spans="2:6" x14ac:dyDescent="0.2">
      <c r="B31" s="4"/>
    </row>
    <row r="32" spans="2:6" x14ac:dyDescent="0.2">
      <c r="B32" s="4"/>
    </row>
    <row r="33" spans="2:5" x14ac:dyDescent="0.2">
      <c r="B33" s="4"/>
    </row>
    <row r="34" spans="2:5" x14ac:dyDescent="0.2">
      <c r="B34" s="4"/>
    </row>
    <row r="35" spans="2:5" x14ac:dyDescent="0.2">
      <c r="B35" s="4"/>
    </row>
    <row r="36" spans="2:5" x14ac:dyDescent="0.2">
      <c r="B36" s="4"/>
    </row>
    <row r="37" spans="2:5" x14ac:dyDescent="0.2">
      <c r="B37" s="4"/>
    </row>
    <row r="38" spans="2:5" x14ac:dyDescent="0.2">
      <c r="B38" s="4"/>
    </row>
    <row r="39" spans="2:5" x14ac:dyDescent="0.2">
      <c r="B39" s="1" t="s">
        <v>19</v>
      </c>
      <c r="E39" s="1" t="s">
        <v>27</v>
      </c>
    </row>
    <row r="40" spans="2:5" x14ac:dyDescent="0.2">
      <c r="B40" s="3" t="s">
        <v>20</v>
      </c>
      <c r="E40" t="str">
        <f t="shared" ref="E40:E47" si="3">B40</f>
        <v>Operate as a foreign entity</v>
      </c>
    </row>
    <row r="41" spans="2:5" x14ac:dyDescent="0.2">
      <c r="B41" s="3" t="s">
        <v>21</v>
      </c>
      <c r="E41" t="str">
        <f t="shared" si="3"/>
        <v>Majority owned by foreign nationals</v>
      </c>
    </row>
    <row r="42" spans="2:5" x14ac:dyDescent="0.2">
      <c r="B42" s="3" t="s">
        <v>22</v>
      </c>
      <c r="E42" t="str">
        <f t="shared" si="3"/>
        <v>In bankruptcy</v>
      </c>
    </row>
    <row r="43" spans="2:5" x14ac:dyDescent="0.2">
      <c r="B43" s="3" t="s">
        <v>23</v>
      </c>
      <c r="E43" t="str">
        <f t="shared" si="3"/>
        <v>Operate as a hedge fund or private equity fund</v>
      </c>
    </row>
    <row r="44" spans="2:5" x14ac:dyDescent="0.2">
      <c r="B44" s="3" t="s">
        <v>24</v>
      </c>
      <c r="E44" t="str">
        <f t="shared" si="3"/>
        <v>Seasonal business in operation for any 12-week period between 2/15/2019 and 2/15/2020</v>
      </c>
    </row>
    <row r="45" spans="2:5" x14ac:dyDescent="0.2">
      <c r="B45" s="3" t="s">
        <v>1318</v>
      </c>
      <c r="E45" t="str">
        <f t="shared" si="3"/>
        <v>Have a prior bankruptcy</v>
      </c>
    </row>
    <row r="46" spans="2:5" x14ac:dyDescent="0.2">
      <c r="B46" s="3" t="s">
        <v>1319</v>
      </c>
      <c r="E46" t="str">
        <f t="shared" si="3"/>
        <v>Operate as export business</v>
      </c>
    </row>
    <row r="47" spans="2:5" x14ac:dyDescent="0.2">
      <c r="B47" s="3" t="s">
        <v>1325</v>
      </c>
      <c r="E47" t="str">
        <f t="shared" si="3"/>
        <v>Are you Operating as Franchise ?</v>
      </c>
    </row>
    <row r="48" spans="2:5" x14ac:dyDescent="0.2">
      <c r="B48" s="3" t="s">
        <v>25</v>
      </c>
      <c r="C48" s="3" t="s">
        <v>11</v>
      </c>
      <c r="D48" t="s">
        <v>28</v>
      </c>
      <c r="E48" t="str">
        <f>IF(OR('Loan Application'!D9=StaticData!C48,'Loan Application'!D9=StaticData!D48),StaticData!B48,"")</f>
        <v/>
      </c>
    </row>
    <row r="49" spans="2:5" x14ac:dyDescent="0.2">
      <c r="B49" s="3" t="s">
        <v>26</v>
      </c>
      <c r="C49" s="3" t="s">
        <v>11</v>
      </c>
      <c r="D49" t="s">
        <v>28</v>
      </c>
      <c r="E49" t="str">
        <f>IF(OR('Loan Application'!D9=StaticData!C49,'Loan Application'!D9=StaticData!D49),StaticData!B49,"")</f>
        <v/>
      </c>
    </row>
    <row r="50" spans="2:5" x14ac:dyDescent="0.2">
      <c r="B50" s="4"/>
    </row>
    <row r="51" spans="2:5" x14ac:dyDescent="0.2">
      <c r="B51" s="4"/>
    </row>
    <row r="52" spans="2:5" x14ac:dyDescent="0.2">
      <c r="B52" s="3" t="s">
        <v>54</v>
      </c>
    </row>
    <row r="53" spans="2:5" x14ac:dyDescent="0.2">
      <c r="B53" s="4"/>
      <c r="C53" t="s">
        <v>17</v>
      </c>
      <c r="E53" t="s">
        <v>1300</v>
      </c>
    </row>
    <row r="54" spans="2:5" x14ac:dyDescent="0.2">
      <c r="B54" s="4"/>
      <c r="C54" t="s">
        <v>57</v>
      </c>
      <c r="E54">
        <v>25000</v>
      </c>
    </row>
    <row r="55" spans="2:5" x14ac:dyDescent="0.2">
      <c r="B55" s="4"/>
      <c r="C55" t="s">
        <v>56</v>
      </c>
      <c r="E55">
        <v>50000</v>
      </c>
    </row>
    <row r="56" spans="2:5" x14ac:dyDescent="0.2">
      <c r="B56" s="4"/>
      <c r="C56" t="s">
        <v>55</v>
      </c>
      <c r="E56">
        <v>75000</v>
      </c>
    </row>
    <row r="57" spans="2:5" x14ac:dyDescent="0.2">
      <c r="B57" s="4"/>
      <c r="C57" t="s">
        <v>58</v>
      </c>
      <c r="E57">
        <v>100000</v>
      </c>
    </row>
    <row r="58" spans="2:5" x14ac:dyDescent="0.2">
      <c r="B58" s="4"/>
      <c r="C58" t="s">
        <v>59</v>
      </c>
      <c r="E58">
        <v>125000</v>
      </c>
    </row>
    <row r="59" spans="2:5" x14ac:dyDescent="0.2">
      <c r="B59" s="4"/>
      <c r="C59" t="s">
        <v>60</v>
      </c>
      <c r="E59">
        <v>175000</v>
      </c>
    </row>
    <row r="60" spans="2:5" x14ac:dyDescent="0.2">
      <c r="B60" s="4"/>
      <c r="C60" t="s">
        <v>61</v>
      </c>
      <c r="E60">
        <v>250000</v>
      </c>
    </row>
    <row r="61" spans="2:5" x14ac:dyDescent="0.2">
      <c r="B61" s="4"/>
      <c r="C61" t="s">
        <v>62</v>
      </c>
    </row>
    <row r="62" spans="2:5" x14ac:dyDescent="0.2">
      <c r="B62" s="4"/>
    </row>
    <row r="63" spans="2:5" x14ac:dyDescent="0.2">
      <c r="B63" s="4"/>
    </row>
    <row r="64" spans="2:5" x14ac:dyDescent="0.2">
      <c r="B64" s="4"/>
    </row>
    <row r="65" spans="2:5" x14ac:dyDescent="0.2">
      <c r="B65" s="4" t="s">
        <v>67</v>
      </c>
      <c r="D65" t="s">
        <v>17</v>
      </c>
    </row>
    <row r="66" spans="2:5" x14ac:dyDescent="0.2">
      <c r="B66" s="4"/>
      <c r="D66" t="str">
        <f>IF(BusinessStartDate&lt;DATE(2019,1,1),"Q1 2019","")</f>
        <v>Q1 2019</v>
      </c>
      <c r="E66" t="str">
        <f>IF(D66="","","Q1 2020")</f>
        <v>Q1 2020</v>
      </c>
    </row>
    <row r="67" spans="2:5" x14ac:dyDescent="0.2">
      <c r="B67" s="4"/>
      <c r="D67" t="str">
        <f>IF(BusinessStartDate&lt;=DATE(2019,3,31),"Q2 2019","")</f>
        <v>Q2 2019</v>
      </c>
      <c r="E67" t="str">
        <f>IF(D67="","","Q2 2020")</f>
        <v>Q2 2020</v>
      </c>
    </row>
    <row r="68" spans="2:5" x14ac:dyDescent="0.2">
      <c r="B68" s="4"/>
      <c r="D68" t="str">
        <f>IF(BusinessStartDate&lt;=DATE(2019,6,30),"Q3 2019","")</f>
        <v>Q3 2019</v>
      </c>
      <c r="E68" t="str">
        <f>IF(D68="","","Q3 2020")</f>
        <v>Q3 2020</v>
      </c>
    </row>
    <row r="69" spans="2:5" x14ac:dyDescent="0.2">
      <c r="B69" s="4"/>
      <c r="D69" t="str">
        <f>IF(BusinessStartDate&lt;=DATE(2019,9,30),"Q4 2019","")</f>
        <v>Q4 2019</v>
      </c>
      <c r="E69" t="str">
        <f>IF(D69="","","Q4 2020")</f>
        <v>Q4 2020</v>
      </c>
    </row>
    <row r="70" spans="2:5" x14ac:dyDescent="0.2">
      <c r="B70" s="4"/>
    </row>
    <row r="71" spans="2:5" x14ac:dyDescent="0.2">
      <c r="B71" s="4" t="s">
        <v>1327</v>
      </c>
      <c r="C71" t="s">
        <v>1336</v>
      </c>
    </row>
    <row r="72" spans="2:5" x14ac:dyDescent="0.2">
      <c r="B72" s="4"/>
      <c r="C72" t="s">
        <v>1328</v>
      </c>
    </row>
    <row r="73" spans="2:5" x14ac:dyDescent="0.2">
      <c r="B73" s="4"/>
      <c r="C73" t="s">
        <v>1329</v>
      </c>
    </row>
    <row r="74" spans="2:5" x14ac:dyDescent="0.2">
      <c r="B74" s="4"/>
      <c r="C74" t="s">
        <v>1330</v>
      </c>
    </row>
    <row r="75" spans="2:5" x14ac:dyDescent="0.2">
      <c r="B75" s="4"/>
      <c r="C75" t="s">
        <v>1331</v>
      </c>
    </row>
    <row r="76" spans="2:5" x14ac:dyDescent="0.2">
      <c r="B76" s="4"/>
      <c r="C76" t="s">
        <v>1332</v>
      </c>
    </row>
    <row r="77" spans="2:5" x14ac:dyDescent="0.2">
      <c r="B77" s="4"/>
      <c r="C77" t="s">
        <v>1333</v>
      </c>
    </row>
    <row r="78" spans="2:5" x14ac:dyDescent="0.2">
      <c r="B78" s="4"/>
      <c r="C78" t="s">
        <v>1334</v>
      </c>
    </row>
    <row r="79" spans="2:5" x14ac:dyDescent="0.2">
      <c r="B79" s="4"/>
      <c r="C79" t="s">
        <v>1335</v>
      </c>
    </row>
    <row r="80" spans="2:5" x14ac:dyDescent="0.2">
      <c r="B80" s="4"/>
    </row>
    <row r="81" spans="2:6" x14ac:dyDescent="0.2">
      <c r="B81" s="4"/>
    </row>
    <row r="82" spans="2:6" x14ac:dyDescent="0.2">
      <c r="B82" s="4" t="s">
        <v>1379</v>
      </c>
    </row>
    <row r="83" spans="2:6" ht="18" x14ac:dyDescent="0.2">
      <c r="B83" s="3">
        <v>111110</v>
      </c>
      <c r="C83" s="3" t="s">
        <v>70</v>
      </c>
      <c r="D83" s="3" t="s">
        <v>1363</v>
      </c>
      <c r="E83" s="2"/>
      <c r="F83" s="2"/>
    </row>
    <row r="84" spans="2:6" ht="18" x14ac:dyDescent="0.2">
      <c r="B84" s="3">
        <v>111120</v>
      </c>
      <c r="C84" s="3" t="s">
        <v>271</v>
      </c>
      <c r="D84" s="3" t="s">
        <v>1355</v>
      </c>
      <c r="E84" s="2"/>
      <c r="F84" s="2"/>
    </row>
    <row r="85" spans="2:6" ht="18" x14ac:dyDescent="0.2">
      <c r="B85" s="3">
        <v>111130</v>
      </c>
      <c r="C85" s="3" t="s">
        <v>272</v>
      </c>
      <c r="D85" s="3" t="s">
        <v>1346</v>
      </c>
      <c r="E85" s="2"/>
      <c r="F85" s="2"/>
    </row>
    <row r="86" spans="2:6" ht="18" x14ac:dyDescent="0.2">
      <c r="B86" s="3">
        <v>111140</v>
      </c>
      <c r="C86" s="3" t="s">
        <v>71</v>
      </c>
      <c r="D86" s="3" t="s">
        <v>1360</v>
      </c>
      <c r="E86" s="2"/>
      <c r="F86" s="2"/>
    </row>
    <row r="87" spans="2:6" ht="18" x14ac:dyDescent="0.2">
      <c r="B87" s="3">
        <v>111150</v>
      </c>
      <c r="C87" s="3" t="s">
        <v>273</v>
      </c>
      <c r="D87" s="3" t="s">
        <v>1352</v>
      </c>
      <c r="E87" s="2"/>
      <c r="F87" s="2"/>
    </row>
    <row r="88" spans="2:6" ht="18" x14ac:dyDescent="0.2">
      <c r="B88" s="3">
        <v>111160</v>
      </c>
      <c r="C88" s="3" t="s">
        <v>72</v>
      </c>
      <c r="D88" s="3" t="s">
        <v>1364</v>
      </c>
      <c r="E88" s="2"/>
      <c r="F88" s="2"/>
    </row>
    <row r="89" spans="2:6" ht="18" x14ac:dyDescent="0.2">
      <c r="B89" s="3">
        <v>111191</v>
      </c>
      <c r="C89" s="3" t="s">
        <v>274</v>
      </c>
      <c r="D89" s="3" t="s">
        <v>1369</v>
      </c>
      <c r="E89" s="2"/>
      <c r="F89" s="2"/>
    </row>
    <row r="90" spans="2:6" ht="18" x14ac:dyDescent="0.2">
      <c r="B90" s="3">
        <v>111199</v>
      </c>
      <c r="C90" s="3" t="s">
        <v>275</v>
      </c>
      <c r="D90" s="3" t="s">
        <v>1348</v>
      </c>
      <c r="E90" s="2"/>
      <c r="F90" s="2"/>
    </row>
    <row r="91" spans="2:6" ht="18" x14ac:dyDescent="0.2">
      <c r="B91" s="3">
        <v>111211</v>
      </c>
      <c r="C91" s="3" t="s">
        <v>276</v>
      </c>
      <c r="D91" s="3" t="s">
        <v>1358</v>
      </c>
      <c r="E91" s="2"/>
      <c r="F91" s="2"/>
    </row>
    <row r="92" spans="2:6" ht="18" x14ac:dyDescent="0.2">
      <c r="B92" s="3">
        <v>111219</v>
      </c>
      <c r="C92" s="3" t="s">
        <v>1341</v>
      </c>
      <c r="D92" s="3" t="s">
        <v>1342</v>
      </c>
      <c r="E92" s="2"/>
      <c r="F92" s="2"/>
    </row>
    <row r="93" spans="2:6" ht="18" x14ac:dyDescent="0.2">
      <c r="B93" s="5">
        <v>111332</v>
      </c>
      <c r="C93" s="3" t="s">
        <v>280</v>
      </c>
      <c r="D93" s="3" t="s">
        <v>1375</v>
      </c>
      <c r="E93" s="2"/>
      <c r="F93" s="53"/>
    </row>
    <row r="94" spans="2:6" ht="18" x14ac:dyDescent="0.2">
      <c r="B94" s="5">
        <v>111333</v>
      </c>
      <c r="C94" s="3" t="s">
        <v>281</v>
      </c>
      <c r="D94" s="3" t="s">
        <v>1362</v>
      </c>
      <c r="E94" s="2"/>
      <c r="F94" s="53"/>
    </row>
    <row r="95" spans="2:6" ht="18" x14ac:dyDescent="0.2">
      <c r="B95" s="3">
        <v>111334</v>
      </c>
      <c r="C95" s="3" t="s">
        <v>282</v>
      </c>
      <c r="D95" s="3" t="s">
        <v>1354</v>
      </c>
      <c r="E95" s="2"/>
      <c r="F95" s="2"/>
    </row>
    <row r="96" spans="2:6" ht="18" x14ac:dyDescent="0.2">
      <c r="B96" s="3">
        <v>111335</v>
      </c>
      <c r="C96" s="3" t="s">
        <v>283</v>
      </c>
      <c r="D96" s="3" t="s">
        <v>1349</v>
      </c>
      <c r="E96" s="2"/>
      <c r="F96" s="53"/>
    </row>
    <row r="97" spans="2:6" ht="18" x14ac:dyDescent="0.2">
      <c r="B97" s="3">
        <v>111336</v>
      </c>
      <c r="C97" s="3" t="s">
        <v>284</v>
      </c>
      <c r="D97" s="3" t="s">
        <v>1343</v>
      </c>
      <c r="E97" s="2"/>
      <c r="F97" s="2"/>
    </row>
    <row r="98" spans="2:6" ht="18" x14ac:dyDescent="0.2">
      <c r="B98" s="3">
        <v>111339</v>
      </c>
      <c r="C98" s="3" t="s">
        <v>285</v>
      </c>
      <c r="D98" s="3" t="s">
        <v>1344</v>
      </c>
      <c r="E98" s="2"/>
      <c r="F98" s="53"/>
    </row>
    <row r="99" spans="2:6" ht="18" x14ac:dyDescent="0.2">
      <c r="B99" s="5">
        <v>111411</v>
      </c>
      <c r="C99" s="3" t="s">
        <v>286</v>
      </c>
      <c r="D99" s="3" t="s">
        <v>1374</v>
      </c>
      <c r="E99" s="2"/>
      <c r="F99" s="2"/>
    </row>
    <row r="100" spans="2:6" ht="18" x14ac:dyDescent="0.2">
      <c r="B100" s="5">
        <v>111421</v>
      </c>
      <c r="C100" s="3" t="s">
        <v>288</v>
      </c>
      <c r="D100" s="3" t="s">
        <v>1373</v>
      </c>
      <c r="E100" s="2"/>
      <c r="F100" s="53"/>
    </row>
    <row r="101" spans="2:6" ht="18" x14ac:dyDescent="0.2">
      <c r="B101" s="5">
        <v>111422</v>
      </c>
      <c r="C101" s="3" t="s">
        <v>289</v>
      </c>
      <c r="D101" s="3" t="s">
        <v>1378</v>
      </c>
      <c r="E101" s="2"/>
      <c r="F101" s="53"/>
    </row>
    <row r="102" spans="2:6" ht="18" x14ac:dyDescent="0.2">
      <c r="B102" s="3">
        <v>111910</v>
      </c>
      <c r="C102" s="3" t="s">
        <v>74</v>
      </c>
      <c r="D102" s="3" t="s">
        <v>1357</v>
      </c>
      <c r="E102" s="2"/>
      <c r="F102" s="2"/>
    </row>
    <row r="103" spans="2:6" ht="18" x14ac:dyDescent="0.2">
      <c r="B103" s="3">
        <v>111920</v>
      </c>
      <c r="C103" s="3" t="s">
        <v>75</v>
      </c>
      <c r="D103" s="3" t="s">
        <v>1368</v>
      </c>
      <c r="E103" s="2"/>
      <c r="F103" s="53"/>
    </row>
    <row r="104" spans="2:6" ht="18" x14ac:dyDescent="0.2">
      <c r="B104" s="3">
        <v>111930</v>
      </c>
      <c r="C104" s="3" t="s">
        <v>76</v>
      </c>
      <c r="D104" s="3" t="s">
        <v>1356</v>
      </c>
      <c r="E104" s="2"/>
      <c r="F104" s="2"/>
    </row>
    <row r="105" spans="2:6" ht="18" x14ac:dyDescent="0.2">
      <c r="B105" s="3">
        <v>111940</v>
      </c>
      <c r="C105" s="3" t="s">
        <v>290</v>
      </c>
      <c r="D105" s="3" t="s">
        <v>1350</v>
      </c>
      <c r="E105" s="2"/>
      <c r="F105" s="53"/>
    </row>
    <row r="106" spans="2:6" ht="18" x14ac:dyDescent="0.2">
      <c r="B106" s="3">
        <v>111991</v>
      </c>
      <c r="C106" s="3" t="s">
        <v>1370</v>
      </c>
      <c r="D106" s="3" t="s">
        <v>1371</v>
      </c>
      <c r="E106" s="2"/>
      <c r="F106" s="53"/>
    </row>
    <row r="107" spans="2:6" ht="18" x14ac:dyDescent="0.2">
      <c r="B107" s="3">
        <v>111992</v>
      </c>
      <c r="C107" s="3" t="s">
        <v>1366</v>
      </c>
      <c r="D107" s="3" t="s">
        <v>1367</v>
      </c>
      <c r="E107" s="2"/>
      <c r="F107" s="53"/>
    </row>
    <row r="108" spans="2:6" ht="18" x14ac:dyDescent="0.2">
      <c r="B108" s="3">
        <v>111998</v>
      </c>
      <c r="C108" s="3" t="s">
        <v>293</v>
      </c>
      <c r="D108" s="3" t="s">
        <v>1353</v>
      </c>
      <c r="E108" s="2"/>
      <c r="F108" s="2"/>
    </row>
    <row r="109" spans="2:6" ht="18" x14ac:dyDescent="0.2">
      <c r="B109" s="3">
        <v>112111</v>
      </c>
      <c r="C109" s="3" t="s">
        <v>295</v>
      </c>
      <c r="D109" s="3" t="s">
        <v>1345</v>
      </c>
      <c r="E109" s="2"/>
      <c r="F109" s="2"/>
    </row>
    <row r="110" spans="2:6" ht="18" x14ac:dyDescent="0.2">
      <c r="B110" s="5">
        <v>112120</v>
      </c>
      <c r="C110" s="3" t="s">
        <v>77</v>
      </c>
      <c r="D110" s="3" t="s">
        <v>1372</v>
      </c>
      <c r="E110" s="2"/>
      <c r="F110" s="53"/>
    </row>
    <row r="111" spans="2:6" ht="18" x14ac:dyDescent="0.2">
      <c r="B111" s="3">
        <v>112210</v>
      </c>
      <c r="C111" s="3" t="s">
        <v>297</v>
      </c>
      <c r="D111" s="3" t="s">
        <v>1361</v>
      </c>
      <c r="E111" s="2"/>
      <c r="F111" s="53"/>
    </row>
    <row r="112" spans="2:6" ht="18" x14ac:dyDescent="0.2">
      <c r="B112" s="3">
        <v>112410</v>
      </c>
      <c r="C112" s="3" t="s">
        <v>80</v>
      </c>
      <c r="D112" s="3" t="s">
        <v>1365</v>
      </c>
      <c r="E112" s="2"/>
      <c r="F112" s="2"/>
    </row>
    <row r="113" spans="2:6" ht="18" x14ac:dyDescent="0.2">
      <c r="B113" s="3">
        <v>112420</v>
      </c>
      <c r="C113" s="3" t="s">
        <v>81</v>
      </c>
      <c r="D113" s="3" t="s">
        <v>1351</v>
      </c>
      <c r="E113" s="2"/>
      <c r="F113" s="2"/>
    </row>
    <row r="114" spans="2:6" ht="18" x14ac:dyDescent="0.2">
      <c r="B114" s="3">
        <v>112511</v>
      </c>
      <c r="C114" s="3" t="s">
        <v>301</v>
      </c>
      <c r="D114" s="3" t="s">
        <v>1359</v>
      </c>
      <c r="E114" s="2"/>
      <c r="F114" s="2"/>
    </row>
    <row r="115" spans="2:6" ht="18" x14ac:dyDescent="0.2">
      <c r="B115" s="3">
        <v>112512</v>
      </c>
      <c r="C115" s="3" t="s">
        <v>302</v>
      </c>
      <c r="D115" s="3" t="s">
        <v>1347</v>
      </c>
      <c r="E115" s="2"/>
      <c r="F115" s="2"/>
    </row>
    <row r="116" spans="2:6" ht="18" x14ac:dyDescent="0.2">
      <c r="B116" s="5">
        <v>112519</v>
      </c>
      <c r="C116" s="3" t="s">
        <v>1376</v>
      </c>
      <c r="D116" s="3" t="s">
        <v>1377</v>
      </c>
      <c r="E116" s="2"/>
      <c r="F116" s="53"/>
    </row>
    <row r="117" spans="2:6" x14ac:dyDescent="0.2">
      <c r="B117" s="4"/>
    </row>
    <row r="118" spans="2:6" x14ac:dyDescent="0.2">
      <c r="B118" s="4"/>
    </row>
    <row r="119" spans="2:6" x14ac:dyDescent="0.2">
      <c r="B119" s="4"/>
    </row>
    <row r="120" spans="2:6" x14ac:dyDescent="0.2">
      <c r="B120" s="4"/>
    </row>
    <row r="121" spans="2:6" x14ac:dyDescent="0.2">
      <c r="B121" s="4"/>
    </row>
    <row r="122" spans="2:6" x14ac:dyDescent="0.2">
      <c r="B122" s="4"/>
    </row>
    <row r="123" spans="2:6" x14ac:dyDescent="0.2">
      <c r="B123" s="4"/>
    </row>
  </sheetData>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1F4FD-DDF6-614E-8AA4-A0D285FE8CB8}">
  <dimension ref="B2:K31"/>
  <sheetViews>
    <sheetView showGridLines="0" zoomScale="130" zoomScaleNormal="130" workbookViewId="0">
      <selection activeCell="B8" sqref="A1:XFD1048576"/>
    </sheetView>
  </sheetViews>
  <sheetFormatPr baseColWidth="10" defaultRowHeight="16" x14ac:dyDescent="0.2"/>
  <cols>
    <col min="1" max="1" width="3.5" customWidth="1"/>
    <col min="2" max="2" width="101.1640625" customWidth="1"/>
    <col min="3" max="3" width="26.6640625" customWidth="1"/>
    <col min="4" max="4" width="37.33203125" customWidth="1"/>
  </cols>
  <sheetData>
    <row r="2" spans="2:11" ht="26" x14ac:dyDescent="0.3">
      <c r="B2" s="124" t="s">
        <v>1508</v>
      </c>
      <c r="C2" s="124"/>
      <c r="D2" s="124"/>
    </row>
    <row r="3" spans="2:11" ht="58" customHeight="1" x14ac:dyDescent="0.2">
      <c r="B3" s="123" t="s">
        <v>1507</v>
      </c>
      <c r="C3" s="123"/>
      <c r="D3" s="123"/>
    </row>
    <row r="4" spans="2:11" ht="27" customHeight="1" x14ac:dyDescent="0.2">
      <c r="B4" s="107" t="s">
        <v>1498</v>
      </c>
      <c r="C4" s="107" t="s">
        <v>1505</v>
      </c>
      <c r="D4" s="107" t="s">
        <v>1506</v>
      </c>
    </row>
    <row r="5" spans="2:11" ht="51" x14ac:dyDescent="0.2">
      <c r="B5" s="106" t="s">
        <v>1475</v>
      </c>
      <c r="C5" s="106" t="s">
        <v>1503</v>
      </c>
      <c r="D5" s="106" t="s">
        <v>1499</v>
      </c>
      <c r="K5" s="2"/>
    </row>
    <row r="6" spans="2:11" ht="51" x14ac:dyDescent="0.2">
      <c r="B6" s="106" t="s">
        <v>1476</v>
      </c>
      <c r="C6" s="106" t="s">
        <v>1503</v>
      </c>
      <c r="D6" s="106" t="s">
        <v>1499</v>
      </c>
      <c r="K6" s="2"/>
    </row>
    <row r="7" spans="2:11" ht="68" x14ac:dyDescent="0.2">
      <c r="B7" s="106" t="s">
        <v>1477</v>
      </c>
      <c r="C7" s="106" t="s">
        <v>1503</v>
      </c>
      <c r="D7" s="106" t="s">
        <v>1499</v>
      </c>
      <c r="K7" s="2"/>
    </row>
    <row r="8" spans="2:11" ht="51" x14ac:dyDescent="0.2">
      <c r="B8" s="106" t="s">
        <v>1494</v>
      </c>
      <c r="C8" s="106" t="s">
        <v>1503</v>
      </c>
      <c r="D8" s="106" t="s">
        <v>1501</v>
      </c>
      <c r="K8" s="2"/>
    </row>
    <row r="9" spans="2:11" ht="51" x14ac:dyDescent="0.2">
      <c r="B9" s="106" t="s">
        <v>1478</v>
      </c>
      <c r="C9" s="106" t="s">
        <v>1503</v>
      </c>
      <c r="D9" s="106" t="s">
        <v>1499</v>
      </c>
      <c r="K9" s="2"/>
    </row>
    <row r="10" spans="2:11" ht="34" x14ac:dyDescent="0.2">
      <c r="B10" s="106" t="s">
        <v>1480</v>
      </c>
      <c r="C10" s="106" t="s">
        <v>1503</v>
      </c>
      <c r="D10" s="106" t="s">
        <v>1500</v>
      </c>
      <c r="K10" s="2"/>
    </row>
    <row r="11" spans="2:11" ht="18" x14ac:dyDescent="0.2">
      <c r="B11" s="106" t="s">
        <v>1495</v>
      </c>
      <c r="C11" s="106" t="s">
        <v>1503</v>
      </c>
      <c r="D11" s="106" t="s">
        <v>1501</v>
      </c>
      <c r="K11" s="2"/>
    </row>
    <row r="12" spans="2:11" ht="18" x14ac:dyDescent="0.2">
      <c r="B12" s="106" t="s">
        <v>1496</v>
      </c>
      <c r="C12" s="106" t="s">
        <v>1503</v>
      </c>
      <c r="D12" s="106" t="s">
        <v>1501</v>
      </c>
      <c r="K12" s="2"/>
    </row>
    <row r="13" spans="2:11" ht="34" x14ac:dyDescent="0.2">
      <c r="B13" s="106" t="s">
        <v>1497</v>
      </c>
      <c r="C13" s="106" t="s">
        <v>1504</v>
      </c>
      <c r="D13" s="106" t="s">
        <v>1501</v>
      </c>
      <c r="H13" s="1"/>
      <c r="K13" s="2"/>
    </row>
    <row r="14" spans="2:11" ht="51" x14ac:dyDescent="0.2">
      <c r="B14" s="106" t="s">
        <v>1481</v>
      </c>
      <c r="C14" s="106" t="s">
        <v>1503</v>
      </c>
      <c r="D14" s="106" t="s">
        <v>1500</v>
      </c>
      <c r="K14" s="2"/>
    </row>
    <row r="15" spans="2:11" ht="18" x14ac:dyDescent="0.2">
      <c r="B15" s="106" t="s">
        <v>1482</v>
      </c>
      <c r="C15" s="106" t="s">
        <v>1503</v>
      </c>
      <c r="D15" s="106" t="s">
        <v>1500</v>
      </c>
      <c r="K15" s="2"/>
    </row>
    <row r="16" spans="2:11" ht="85" x14ac:dyDescent="0.2">
      <c r="B16" s="106" t="s">
        <v>1483</v>
      </c>
      <c r="C16" s="106" t="s">
        <v>1502</v>
      </c>
      <c r="D16" s="106" t="s">
        <v>1500</v>
      </c>
      <c r="K16" s="2"/>
    </row>
    <row r="17" spans="2:11" ht="51" x14ac:dyDescent="0.2">
      <c r="B17" s="106" t="s">
        <v>1479</v>
      </c>
      <c r="C17" s="106" t="s">
        <v>1502</v>
      </c>
      <c r="D17" s="106" t="s">
        <v>1500</v>
      </c>
      <c r="K17" s="2"/>
    </row>
    <row r="18" spans="2:11" ht="85" x14ac:dyDescent="0.2">
      <c r="B18" s="106" t="s">
        <v>1484</v>
      </c>
      <c r="C18" s="106" t="s">
        <v>1503</v>
      </c>
      <c r="D18" s="106" t="s">
        <v>1500</v>
      </c>
      <c r="K18" s="2"/>
    </row>
    <row r="19" spans="2:11" ht="102" x14ac:dyDescent="0.2">
      <c r="B19" s="106" t="s">
        <v>1485</v>
      </c>
      <c r="C19" s="106" t="s">
        <v>1503</v>
      </c>
      <c r="D19" s="106" t="s">
        <v>1500</v>
      </c>
      <c r="K19" s="2"/>
    </row>
    <row r="20" spans="2:11" ht="18" x14ac:dyDescent="0.2">
      <c r="B20" s="106" t="s">
        <v>1486</v>
      </c>
      <c r="C20" s="106" t="s">
        <v>1503</v>
      </c>
      <c r="D20" s="106" t="s">
        <v>1500</v>
      </c>
      <c r="K20" s="2"/>
    </row>
    <row r="21" spans="2:11" ht="17" x14ac:dyDescent="0.2">
      <c r="B21" s="106" t="s">
        <v>68</v>
      </c>
      <c r="C21" s="106" t="s">
        <v>1503</v>
      </c>
      <c r="D21" s="106" t="s">
        <v>1500</v>
      </c>
    </row>
    <row r="22" spans="2:11" ht="68" x14ac:dyDescent="0.2">
      <c r="B22" s="106" t="s">
        <v>1487</v>
      </c>
      <c r="C22" s="106" t="s">
        <v>1503</v>
      </c>
      <c r="D22" s="106" t="s">
        <v>1500</v>
      </c>
    </row>
    <row r="23" spans="2:11" ht="34" x14ac:dyDescent="0.2">
      <c r="B23" s="106" t="s">
        <v>1488</v>
      </c>
      <c r="C23" s="106" t="s">
        <v>1503</v>
      </c>
      <c r="D23" s="106" t="s">
        <v>1500</v>
      </c>
    </row>
    <row r="24" spans="2:11" ht="102" x14ac:dyDescent="0.2">
      <c r="B24" s="106" t="s">
        <v>1489</v>
      </c>
      <c r="C24" s="106" t="s">
        <v>1502</v>
      </c>
      <c r="D24" s="106" t="s">
        <v>1500</v>
      </c>
    </row>
    <row r="25" spans="2:11" ht="34" x14ac:dyDescent="0.2">
      <c r="B25" s="106" t="s">
        <v>1490</v>
      </c>
      <c r="C25" s="106" t="s">
        <v>1502</v>
      </c>
      <c r="D25" s="106" t="s">
        <v>1500</v>
      </c>
    </row>
    <row r="26" spans="2:11" ht="51" x14ac:dyDescent="0.2">
      <c r="B26" s="106" t="s">
        <v>1491</v>
      </c>
      <c r="C26" s="106" t="s">
        <v>1502</v>
      </c>
      <c r="D26" s="106" t="s">
        <v>1500</v>
      </c>
    </row>
    <row r="27" spans="2:11" ht="102" x14ac:dyDescent="0.2">
      <c r="B27" s="106" t="s">
        <v>1492</v>
      </c>
      <c r="C27" s="106" t="s">
        <v>1503</v>
      </c>
      <c r="D27" s="106" t="s">
        <v>1500</v>
      </c>
    </row>
    <row r="28" spans="2:11" ht="68" x14ac:dyDescent="0.2">
      <c r="B28" s="106" t="s">
        <v>1493</v>
      </c>
      <c r="C28" s="106" t="s">
        <v>1503</v>
      </c>
      <c r="D28" s="106" t="s">
        <v>1500</v>
      </c>
    </row>
    <row r="29" spans="2:11" ht="18" x14ac:dyDescent="0.2">
      <c r="B29" s="6"/>
      <c r="C29" s="6"/>
    </row>
    <row r="30" spans="2:11" ht="18" x14ac:dyDescent="0.2">
      <c r="B30" s="6"/>
      <c r="C30" s="6"/>
    </row>
    <row r="31" spans="2:11" ht="18" x14ac:dyDescent="0.2">
      <c r="B31" s="6"/>
      <c r="C31" s="6"/>
    </row>
  </sheetData>
  <mergeCells count="2">
    <mergeCell ref="B3:D3"/>
    <mergeCell ref="B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07639-CC69-864F-9660-30ABBB2760A9}">
  <dimension ref="B2:H120"/>
  <sheetViews>
    <sheetView topLeftCell="A90" zoomScale="140" zoomScaleNormal="140" workbookViewId="0">
      <selection activeCell="B114" sqref="A1:XFD1048576"/>
    </sheetView>
  </sheetViews>
  <sheetFormatPr baseColWidth="10" defaultRowHeight="16" x14ac:dyDescent="0.2"/>
  <cols>
    <col min="1" max="1" width="14.1640625" customWidth="1"/>
    <col min="2" max="2" width="77.1640625" customWidth="1"/>
    <col min="3" max="3" width="18.33203125" customWidth="1"/>
    <col min="5" max="5" width="16.83203125" customWidth="1"/>
    <col min="6" max="6" width="18.6640625" customWidth="1"/>
    <col min="7" max="7" width="66.6640625" customWidth="1"/>
    <col min="8" max="8" width="50.33203125" customWidth="1"/>
  </cols>
  <sheetData>
    <row r="2" spans="2:8" x14ac:dyDescent="0.2">
      <c r="B2" s="1"/>
    </row>
    <row r="3" spans="2:8" x14ac:dyDescent="0.2">
      <c r="B3" s="1" t="s">
        <v>1392</v>
      </c>
      <c r="E3" s="1" t="s">
        <v>1301</v>
      </c>
      <c r="F3" s="1" t="s">
        <v>1452</v>
      </c>
      <c r="G3" s="1" t="s">
        <v>1405</v>
      </c>
    </row>
    <row r="4" spans="2:8" x14ac:dyDescent="0.2">
      <c r="B4" s="1"/>
      <c r="H4" s="1"/>
    </row>
    <row r="5" spans="2:8" x14ac:dyDescent="0.2">
      <c r="B5" s="4" t="s">
        <v>1393</v>
      </c>
      <c r="E5" t="str">
        <f>IFERROR(IF(FIND("Adult Entertainment",'Loan Application'!D49,1)&gt;0,"Failed","Passed"),"Passed")</f>
        <v>Passed</v>
      </c>
      <c r="F5" t="s">
        <v>1407</v>
      </c>
      <c r="G5" t="s">
        <v>1406</v>
      </c>
      <c r="H5" s="1"/>
    </row>
    <row r="6" spans="2:8" x14ac:dyDescent="0.2">
      <c r="B6" s="4" t="s">
        <v>1271</v>
      </c>
      <c r="E6" t="str">
        <f>IFERROR(IF(FIND("Firearms",'Loan Application'!D49,1)&gt;0,"Failed","Passed"),"Passed")</f>
        <v>Passed</v>
      </c>
      <c r="F6" t="s">
        <v>1407</v>
      </c>
      <c r="G6" t="s">
        <v>1408</v>
      </c>
      <c r="H6" s="1"/>
    </row>
    <row r="7" spans="2:8" x14ac:dyDescent="0.2">
      <c r="B7" s="4" t="s">
        <v>1394</v>
      </c>
      <c r="E7" t="str">
        <f>E33</f>
        <v>Passed</v>
      </c>
      <c r="F7" t="s">
        <v>1409</v>
      </c>
      <c r="G7" t="s">
        <v>1410</v>
      </c>
      <c r="H7" s="1"/>
    </row>
    <row r="8" spans="2:8" x14ac:dyDescent="0.2">
      <c r="B8" s="4" t="s">
        <v>1395</v>
      </c>
      <c r="E8" t="str">
        <f>E41</f>
        <v>Passed</v>
      </c>
      <c r="F8" t="s">
        <v>1411</v>
      </c>
      <c r="G8" t="s">
        <v>1412</v>
      </c>
      <c r="H8" s="1"/>
    </row>
    <row r="9" spans="2:8" x14ac:dyDescent="0.2">
      <c r="B9" s="4" t="s">
        <v>1397</v>
      </c>
      <c r="E9" t="str">
        <f>IF('Loan Application'!D13="Selected","Failed","Passed")</f>
        <v>Passed</v>
      </c>
      <c r="F9" t="s">
        <v>1413</v>
      </c>
      <c r="G9" t="s">
        <v>1414</v>
      </c>
      <c r="H9" s="1"/>
    </row>
    <row r="10" spans="2:8" x14ac:dyDescent="0.2">
      <c r="B10" s="4" t="s">
        <v>1305</v>
      </c>
      <c r="E10" t="str">
        <f>IF('Loan Application'!D12="Selected","Failed","Passed")</f>
        <v>Passed</v>
      </c>
      <c r="F10" t="s">
        <v>1413</v>
      </c>
      <c r="G10" t="s">
        <v>1415</v>
      </c>
      <c r="H10" s="1"/>
    </row>
    <row r="11" spans="2:8" x14ac:dyDescent="0.2">
      <c r="B11" s="4" t="s">
        <v>1390</v>
      </c>
      <c r="E11" t="str">
        <f>IF('Loan Application'!D16="Selected","Failed","Passed")</f>
        <v>Passed</v>
      </c>
      <c r="F11" t="s">
        <v>1413</v>
      </c>
      <c r="G11" t="s">
        <v>1416</v>
      </c>
      <c r="H11" s="1"/>
    </row>
    <row r="12" spans="2:8" x14ac:dyDescent="0.2">
      <c r="B12" s="89" t="s">
        <v>1391</v>
      </c>
      <c r="E12" t="str">
        <f>IF('Loan Application'!D57&lt;DATE(2020,2,15),"Passed","Failed")</f>
        <v>Passed</v>
      </c>
      <c r="F12" t="s">
        <v>65</v>
      </c>
      <c r="G12" t="s">
        <v>1404</v>
      </c>
      <c r="H12" s="1"/>
    </row>
    <row r="13" spans="2:8" x14ac:dyDescent="0.2">
      <c r="B13" s="4" t="s">
        <v>1398</v>
      </c>
      <c r="E13" t="str">
        <f>IF('Loan Application'!D43&gt;=20%,"Passed","Failed")</f>
        <v>Failed</v>
      </c>
      <c r="F13" t="s">
        <v>1413</v>
      </c>
      <c r="G13" t="s">
        <v>1417</v>
      </c>
      <c r="H13" s="1"/>
    </row>
    <row r="14" spans="2:8" x14ac:dyDescent="0.2">
      <c r="B14" s="89" t="s">
        <v>1399</v>
      </c>
      <c r="E14" t="str">
        <f>IF(C118&gt;=25%,"Passed","Failed")</f>
        <v>Passed</v>
      </c>
      <c r="F14" t="s">
        <v>1418</v>
      </c>
      <c r="G14" t="s">
        <v>1419</v>
      </c>
      <c r="H14" s="1"/>
    </row>
    <row r="15" spans="2:8" x14ac:dyDescent="0.2">
      <c r="B15" s="4" t="s">
        <v>1400</v>
      </c>
      <c r="E15" t="str">
        <f>IF('Loan Application'!D14="Selected","Failed","Passed")</f>
        <v>Passed</v>
      </c>
      <c r="F15" t="s">
        <v>1413</v>
      </c>
      <c r="G15" t="s">
        <v>1527</v>
      </c>
      <c r="H15" s="1"/>
    </row>
    <row r="16" spans="2:8" x14ac:dyDescent="0.2">
      <c r="B16" s="4" t="s">
        <v>1401</v>
      </c>
      <c r="E16" t="str">
        <f>E32</f>
        <v>Passed</v>
      </c>
      <c r="F16" t="s">
        <v>1409</v>
      </c>
      <c r="G16" t="s">
        <v>1420</v>
      </c>
      <c r="H16" s="1"/>
    </row>
    <row r="17" spans="2:8" x14ac:dyDescent="0.2">
      <c r="B17" s="4" t="s">
        <v>1402</v>
      </c>
      <c r="E17" t="str">
        <f>IF('Loan Application'!D19="Selected","Failed","Passed")</f>
        <v>Passed</v>
      </c>
      <c r="F17" t="s">
        <v>1413</v>
      </c>
      <c r="G17" t="s">
        <v>1451</v>
      </c>
      <c r="H17" s="1"/>
    </row>
    <row r="18" spans="2:8" x14ac:dyDescent="0.2">
      <c r="B18" s="4" t="s">
        <v>1403</v>
      </c>
      <c r="E18" t="str">
        <f>IF('Loan Application'!D20="Selected","Failed","Passed")</f>
        <v>Passed</v>
      </c>
      <c r="F18" t="s">
        <v>1413</v>
      </c>
      <c r="G18" t="s">
        <v>1451</v>
      </c>
      <c r="H18" s="1"/>
    </row>
    <row r="19" spans="2:8" x14ac:dyDescent="0.2">
      <c r="B19" s="4"/>
      <c r="H19" s="1"/>
    </row>
    <row r="21" spans="2:8" x14ac:dyDescent="0.2">
      <c r="B21" s="1" t="s">
        <v>1273</v>
      </c>
      <c r="C21" s="1" t="s">
        <v>1302</v>
      </c>
    </row>
    <row r="22" spans="2:8" x14ac:dyDescent="0.2">
      <c r="B22" t="s">
        <v>1272</v>
      </c>
      <c r="C22" s="73">
        <f>IFERROR(VLOOKUP(NAICSCode,'NAICS Sizing Data'!A3:D1149,3,FALSE),0)*10000000</f>
        <v>0</v>
      </c>
      <c r="E22" t="str">
        <f>IF(C22&gt;0,OR(IF(VLOOKUP(AnnualRevenue,StaticData!C54:E60,3,FALSE)&lt;Calculations!C22,C22=0),"Passed","Failed"),"Passed")</f>
        <v>Passed</v>
      </c>
      <c r="G22" t="s">
        <v>1453</v>
      </c>
      <c r="H22" t="str">
        <f>IF(OR(E22="Passed",E22=""),"","Sizing Standard not met : Annual Revenue")</f>
        <v/>
      </c>
    </row>
    <row r="23" spans="2:8" ht="19" customHeight="1" x14ac:dyDescent="0.2">
      <c r="B23" t="s">
        <v>1473</v>
      </c>
      <c r="C23" s="38">
        <f>IFERROR(VLOOKUP(NAICSCode,'NAICS Sizing Data'!A3:D1160,4,FALSE),0)</f>
        <v>0</v>
      </c>
      <c r="E23" t="str">
        <f>IF(C23&gt;0,IF(NumberOfEmployees&lt;Calculations!C23,"Passed","Failed"),"")</f>
        <v/>
      </c>
      <c r="H23" t="str">
        <f>IF(E23="Passed","","Sizing Standard not met : Number of Employees")</f>
        <v>Sizing Standard not met : Number of Employees</v>
      </c>
    </row>
    <row r="24" spans="2:8" x14ac:dyDescent="0.2">
      <c r="B24" t="s">
        <v>1474</v>
      </c>
      <c r="C24" s="38">
        <f>IF(C23="","",IF(C23&lt;500,500,C23))</f>
        <v>500</v>
      </c>
      <c r="E24" t="str">
        <f>IF(C24&gt;0,IF(NumberOfEmployees&lt;Calculations!C24,"Passed","Failed"),"")</f>
        <v>Passed</v>
      </c>
    </row>
    <row r="26" spans="2:8" x14ac:dyDescent="0.2">
      <c r="C26" s="1"/>
    </row>
    <row r="27" spans="2:8" x14ac:dyDescent="0.2">
      <c r="B27" s="1" t="s">
        <v>1512</v>
      </c>
      <c r="C27" t="s">
        <v>1315</v>
      </c>
      <c r="E27">
        <f>NumberOfEmployees+AffiliateEmployees</f>
        <v>0</v>
      </c>
    </row>
    <row r="28" spans="2:8" x14ac:dyDescent="0.2">
      <c r="G28" t="s">
        <v>1454</v>
      </c>
    </row>
    <row r="29" spans="2:8" x14ac:dyDescent="0.2">
      <c r="B29" t="s">
        <v>1513</v>
      </c>
      <c r="C29">
        <v>300</v>
      </c>
      <c r="E29" t="str">
        <f>IF(AND(OR(LegalEntity=StaticData!B29,LegalEntity=StaticData!B12),NumberOfEmployees+AffiliateEmployees&gt;C30),"Failed","Passed")</f>
        <v>Passed</v>
      </c>
    </row>
    <row r="30" spans="2:8" x14ac:dyDescent="0.2">
      <c r="B30" t="s">
        <v>1316</v>
      </c>
      <c r="C30">
        <v>300</v>
      </c>
      <c r="E30" t="str">
        <f>IF(AND(LegalEntity&lt;&gt;StaticData!B29,LegalEntity&lt;&gt;StaticData!B12,NumberOfEmployees+AffiliateEmployees&gt;C30,ReceivedPreviousFunding="Yes"),"Failed","Passed")</f>
        <v>Passed</v>
      </c>
      <c r="G30" t="s">
        <v>1509</v>
      </c>
      <c r="H30" t="str">
        <f>IF(E30="Passed","","Exceeds number of employees eligibility for legal entity without previous funding : "&amp;LegalEntity)</f>
        <v/>
      </c>
    </row>
    <row r="31" spans="2:8" x14ac:dyDescent="0.2">
      <c r="B31" t="s">
        <v>1317</v>
      </c>
      <c r="C31">
        <v>500</v>
      </c>
      <c r="E31" t="str">
        <f>IF(AND(LegalEntity&lt;&gt;StaticData!B29,LegalEntity&lt;&gt;StaticData!B12,NumberOfEmployees+AffiliateEmployees&gt;C31,ReceivedPreviousFunding="No"),"Failed","Passed")</f>
        <v>Passed</v>
      </c>
      <c r="G31" t="s">
        <v>1510</v>
      </c>
      <c r="H31" t="str">
        <f>IF(E31="Passed","","Exceeds number of employees eligibility for legal entity with previous funding : "&amp;LegalEntity)</f>
        <v/>
      </c>
    </row>
    <row r="32" spans="2:8" x14ac:dyDescent="0.2">
      <c r="E32" t="str">
        <f>IF(ReceivedPreviousFunding="Yes",E31,E30)</f>
        <v>Passed</v>
      </c>
    </row>
    <row r="33" spans="2:8" x14ac:dyDescent="0.2">
      <c r="B33" t="s">
        <v>1455</v>
      </c>
      <c r="E33" t="str">
        <f>IF(AND(E22="Passed",E24="Passed"),"Passed","Failed")</f>
        <v>Passed</v>
      </c>
    </row>
    <row r="35" spans="2:8" x14ac:dyDescent="0.2">
      <c r="B35" s="1" t="s">
        <v>1303</v>
      </c>
      <c r="C35" s="1" t="s">
        <v>1304</v>
      </c>
    </row>
    <row r="36" spans="2:8" x14ac:dyDescent="0.2">
      <c r="B36" s="3" t="s">
        <v>43</v>
      </c>
      <c r="C36" t="str">
        <f>VLOOKUP(B36,'Loan Application'!$C$29:$D$41,2,FALSE)</f>
        <v>N/A</v>
      </c>
      <c r="E36" t="str">
        <f>IF(C36="Selected","Failed","Passed")</f>
        <v>Passed</v>
      </c>
      <c r="G36" t="s">
        <v>1456</v>
      </c>
      <c r="H36" t="str">
        <f t="shared" ref="H36:H40" si="0">IF(E36="Failed","Loan Purpose not eligible for application","")</f>
        <v/>
      </c>
    </row>
    <row r="37" spans="2:8" x14ac:dyDescent="0.2">
      <c r="B37" s="3" t="s">
        <v>46</v>
      </c>
      <c r="C37" t="str">
        <f>VLOOKUP(B37,'Loan Application'!$C$29:$D$41,2,FALSE)</f>
        <v>N/A</v>
      </c>
      <c r="E37" t="str">
        <f>IF(C37="Selected","Failed","Passed")</f>
        <v>Passed</v>
      </c>
      <c r="G37" t="s">
        <v>1456</v>
      </c>
      <c r="H37" t="str">
        <f t="shared" si="0"/>
        <v/>
      </c>
    </row>
    <row r="38" spans="2:8" x14ac:dyDescent="0.2">
      <c r="B38" s="3" t="s">
        <v>47</v>
      </c>
      <c r="C38" t="str">
        <f>VLOOKUP(B38,'Loan Application'!$C$29:$D$41,2,FALSE)</f>
        <v>N/A</v>
      </c>
      <c r="E38" t="str">
        <f>IF(C38="Selected","Failed","Passed")</f>
        <v>Passed</v>
      </c>
      <c r="G38" t="s">
        <v>1456</v>
      </c>
    </row>
    <row r="39" spans="2:8" x14ac:dyDescent="0.2">
      <c r="B39" s="3" t="s">
        <v>48</v>
      </c>
      <c r="C39" t="str">
        <f>VLOOKUP(B39,'Loan Application'!$C$29:$D$41,2,FALSE)</f>
        <v>N/A</v>
      </c>
      <c r="E39" t="str">
        <f>IF(C39="Selected","Failed","Passed")</f>
        <v>Passed</v>
      </c>
      <c r="G39" t="s">
        <v>1456</v>
      </c>
      <c r="H39" t="str">
        <f t="shared" si="0"/>
        <v/>
      </c>
    </row>
    <row r="40" spans="2:8" x14ac:dyDescent="0.2">
      <c r="B40" s="3" t="s">
        <v>52</v>
      </c>
      <c r="C40" t="str">
        <f>VLOOKUP(B40,'Loan Application'!$C$29:$D$41,2,FALSE)</f>
        <v>N/A</v>
      </c>
      <c r="E40" t="str">
        <f>IF(C40="Selected","Failed","Passed")</f>
        <v>Passed</v>
      </c>
      <c r="G40" t="s">
        <v>1456</v>
      </c>
      <c r="H40" t="str">
        <f t="shared" si="0"/>
        <v/>
      </c>
    </row>
    <row r="41" spans="2:8" x14ac:dyDescent="0.2">
      <c r="B41" s="3" t="s">
        <v>1396</v>
      </c>
      <c r="E41" t="str">
        <f>IFERROR(VLOOKUP("Failed",E36:E40,1,FALSE),"Passed")</f>
        <v>Passed</v>
      </c>
    </row>
    <row r="42" spans="2:8" x14ac:dyDescent="0.2">
      <c r="B42" s="3"/>
    </row>
    <row r="43" spans="2:8" x14ac:dyDescent="0.2">
      <c r="B43" s="5" t="s">
        <v>1313</v>
      </c>
      <c r="G43" t="s">
        <v>1461</v>
      </c>
    </row>
    <row r="45" spans="2:8" x14ac:dyDescent="0.2">
      <c r="B45" s="3" t="s">
        <v>1321</v>
      </c>
      <c r="G45" t="s">
        <v>1457</v>
      </c>
    </row>
    <row r="46" spans="2:8" x14ac:dyDescent="0.2">
      <c r="B46" s="70" t="s">
        <v>1314</v>
      </c>
      <c r="C46" s="82">
        <f>'Loan Application'!D59</f>
        <v>0</v>
      </c>
      <c r="G46" s="71" t="s">
        <v>1458</v>
      </c>
    </row>
    <row r="47" spans="2:8" x14ac:dyDescent="0.2">
      <c r="B47" s="71" t="s">
        <v>1322</v>
      </c>
      <c r="C47" s="82">
        <f>EIDLLoanAdvance</f>
        <v>0</v>
      </c>
    </row>
    <row r="48" spans="2:8" x14ac:dyDescent="0.2">
      <c r="B48" s="71" t="s">
        <v>1323</v>
      </c>
      <c r="C48" s="82">
        <f>2.5*C46+C47</f>
        <v>0</v>
      </c>
    </row>
    <row r="49" spans="2:7" x14ac:dyDescent="0.2">
      <c r="B49" s="71" t="s">
        <v>1528</v>
      </c>
      <c r="C49" s="82">
        <f>MIN(C48,2000000)</f>
        <v>0</v>
      </c>
    </row>
    <row r="51" spans="2:7" x14ac:dyDescent="0.2">
      <c r="B51" s="3" t="s">
        <v>1320</v>
      </c>
      <c r="G51" s="71" t="s">
        <v>1459</v>
      </c>
    </row>
    <row r="52" spans="2:7" x14ac:dyDescent="0.2">
      <c r="B52" s="70" t="s">
        <v>1314</v>
      </c>
      <c r="C52" s="82">
        <f>'Loan Application'!D59</f>
        <v>0</v>
      </c>
    </row>
    <row r="53" spans="2:7" x14ac:dyDescent="0.2">
      <c r="B53" s="71" t="s">
        <v>1323</v>
      </c>
      <c r="C53" s="82">
        <f>C52*2.5</f>
        <v>0</v>
      </c>
    </row>
    <row r="54" spans="2:7" x14ac:dyDescent="0.2">
      <c r="B54" s="71" t="s">
        <v>1529</v>
      </c>
      <c r="C54" s="82">
        <f>MIN(C53,10000000)</f>
        <v>0</v>
      </c>
    </row>
    <row r="56" spans="2:7" x14ac:dyDescent="0.2">
      <c r="B56" s="3" t="s">
        <v>1530</v>
      </c>
      <c r="G56" t="s">
        <v>1460</v>
      </c>
    </row>
    <row r="57" spans="2:7" x14ac:dyDescent="0.2">
      <c r="B57" s="3" t="s">
        <v>1321</v>
      </c>
      <c r="G57" s="71" t="s">
        <v>1458</v>
      </c>
    </row>
    <row r="58" spans="2:7" x14ac:dyDescent="0.2">
      <c r="B58" s="70" t="s">
        <v>1324</v>
      </c>
      <c r="C58" s="82">
        <f>C52</f>
        <v>0</v>
      </c>
    </row>
    <row r="59" spans="2:7" x14ac:dyDescent="0.2">
      <c r="B59" s="71" t="s">
        <v>1322</v>
      </c>
      <c r="C59" s="82">
        <f>EIDLLoanAdvance</f>
        <v>0</v>
      </c>
    </row>
    <row r="60" spans="2:7" x14ac:dyDescent="0.2">
      <c r="B60" s="71" t="s">
        <v>1323</v>
      </c>
      <c r="C60" s="82">
        <f>(IF(C58*12 &gt;100000,100000/12,C58))*2.5+C59</f>
        <v>0</v>
      </c>
    </row>
    <row r="61" spans="2:7" x14ac:dyDescent="0.2">
      <c r="B61" s="71" t="s">
        <v>1528</v>
      </c>
      <c r="C61" s="72">
        <f>MIN(C60,2000000)</f>
        <v>0</v>
      </c>
      <c r="G61" s="71" t="s">
        <v>1459</v>
      </c>
    </row>
    <row r="62" spans="2:7" x14ac:dyDescent="0.2">
      <c r="B62" s="3" t="s">
        <v>1320</v>
      </c>
    </row>
    <row r="63" spans="2:7" x14ac:dyDescent="0.2">
      <c r="B63" s="70" t="str">
        <f>B58</f>
        <v>Average Monthly Net Profit</v>
      </c>
      <c r="C63" s="72">
        <f>C58</f>
        <v>0</v>
      </c>
    </row>
    <row r="64" spans="2:7" x14ac:dyDescent="0.2">
      <c r="B64" s="71" t="s">
        <v>1323</v>
      </c>
      <c r="C64" s="72">
        <f>(IF(C63*12 &gt;100000,100000/12,C63))*2.5</f>
        <v>0</v>
      </c>
    </row>
    <row r="65" spans="2:7" x14ac:dyDescent="0.2">
      <c r="B65" s="71" t="s">
        <v>1529</v>
      </c>
      <c r="C65" s="72">
        <f>MIN(C64,10000000)</f>
        <v>0</v>
      </c>
    </row>
    <row r="66" spans="2:7" x14ac:dyDescent="0.2">
      <c r="B66" s="3"/>
    </row>
    <row r="67" spans="2:7" x14ac:dyDescent="0.2">
      <c r="B67" s="3" t="s">
        <v>1337</v>
      </c>
      <c r="G67" t="s">
        <v>1463</v>
      </c>
    </row>
    <row r="68" spans="2:7" x14ac:dyDescent="0.2">
      <c r="B68" s="3" t="s">
        <v>1321</v>
      </c>
      <c r="G68" s="71" t="s">
        <v>1458</v>
      </c>
    </row>
    <row r="69" spans="2:7" x14ac:dyDescent="0.2">
      <c r="B69" s="70" t="s">
        <v>1314</v>
      </c>
      <c r="C69" s="82">
        <f>C63</f>
        <v>0</v>
      </c>
    </row>
    <row r="70" spans="2:7" x14ac:dyDescent="0.2">
      <c r="B70" s="71"/>
      <c r="C70" s="82"/>
    </row>
    <row r="71" spans="2:7" x14ac:dyDescent="0.2">
      <c r="B71" s="71" t="s">
        <v>1323</v>
      </c>
      <c r="C71" s="82">
        <f>C69*3.5</f>
        <v>0</v>
      </c>
    </row>
    <row r="72" spans="2:7" x14ac:dyDescent="0.2">
      <c r="B72" s="71" t="s">
        <v>1528</v>
      </c>
      <c r="C72" s="72">
        <f>MIN(C71,2000000)</f>
        <v>0</v>
      </c>
    </row>
    <row r="73" spans="2:7" x14ac:dyDescent="0.2">
      <c r="B73" s="3" t="s">
        <v>1320</v>
      </c>
      <c r="G73" s="71" t="s">
        <v>1459</v>
      </c>
    </row>
    <row r="74" spans="2:7" x14ac:dyDescent="0.2">
      <c r="B74" s="70" t="str">
        <f>B69</f>
        <v>Average Monthly Payroll Cost</v>
      </c>
      <c r="C74" s="72">
        <f>C69</f>
        <v>0</v>
      </c>
    </row>
    <row r="75" spans="2:7" x14ac:dyDescent="0.2">
      <c r="B75" s="71" t="s">
        <v>1323</v>
      </c>
      <c r="C75" s="72">
        <f>C74*3.5</f>
        <v>0</v>
      </c>
    </row>
    <row r="76" spans="2:7" x14ac:dyDescent="0.2">
      <c r="B76" s="71" t="s">
        <v>1529</v>
      </c>
      <c r="C76" s="72">
        <f>MIN(C75,10000000)</f>
        <v>0</v>
      </c>
    </row>
    <row r="78" spans="2:7" x14ac:dyDescent="0.2">
      <c r="B78" t="s">
        <v>1531</v>
      </c>
      <c r="G78" t="s">
        <v>1462</v>
      </c>
    </row>
    <row r="79" spans="2:7" x14ac:dyDescent="0.2">
      <c r="B79" s="3" t="s">
        <v>1321</v>
      </c>
      <c r="G79" s="71" t="s">
        <v>1458</v>
      </c>
    </row>
    <row r="80" spans="2:7" x14ac:dyDescent="0.2">
      <c r="B80" s="70" t="s">
        <v>1338</v>
      </c>
      <c r="C80" s="82">
        <f>C74</f>
        <v>0</v>
      </c>
    </row>
    <row r="81" spans="2:7" x14ac:dyDescent="0.2">
      <c r="B81" s="71" t="s">
        <v>1322</v>
      </c>
      <c r="C81" s="82">
        <f>EIDLLoanAdvance</f>
        <v>0</v>
      </c>
    </row>
    <row r="82" spans="2:7" x14ac:dyDescent="0.2">
      <c r="B82" s="71" t="s">
        <v>1323</v>
      </c>
      <c r="C82" s="82">
        <f>C80*2.5+C81</f>
        <v>0</v>
      </c>
    </row>
    <row r="83" spans="2:7" x14ac:dyDescent="0.2">
      <c r="B83" s="71" t="s">
        <v>1528</v>
      </c>
      <c r="C83" s="72">
        <f>MIN(C82,2000000)</f>
        <v>0</v>
      </c>
    </row>
    <row r="84" spans="2:7" x14ac:dyDescent="0.2">
      <c r="G84" s="71" t="s">
        <v>1459</v>
      </c>
    </row>
    <row r="85" spans="2:7" x14ac:dyDescent="0.2">
      <c r="B85" s="3" t="s">
        <v>1320</v>
      </c>
    </row>
    <row r="86" spans="2:7" x14ac:dyDescent="0.2">
      <c r="B86" s="70" t="str">
        <f>B80</f>
        <v>Average Monthly Gross Income</v>
      </c>
      <c r="C86" s="72">
        <f>C80</f>
        <v>0</v>
      </c>
    </row>
    <row r="87" spans="2:7" x14ac:dyDescent="0.2">
      <c r="B87" s="71" t="s">
        <v>1323</v>
      </c>
      <c r="C87" s="72">
        <f>C86*2.5</f>
        <v>0</v>
      </c>
    </row>
    <row r="88" spans="2:7" x14ac:dyDescent="0.2">
      <c r="B88" s="71" t="s">
        <v>1529</v>
      </c>
      <c r="C88" s="72">
        <f>MIN(C87,10000000)</f>
        <v>0</v>
      </c>
    </row>
    <row r="91" spans="2:7" x14ac:dyDescent="0.2">
      <c r="B91" s="1" t="s">
        <v>1339</v>
      </c>
      <c r="G91" t="s">
        <v>1464</v>
      </c>
    </row>
    <row r="93" spans="2:7" x14ac:dyDescent="0.2">
      <c r="B93" t="s">
        <v>1340</v>
      </c>
      <c r="G93" t="s">
        <v>1465</v>
      </c>
    </row>
    <row r="94" spans="2:7" x14ac:dyDescent="0.2">
      <c r="B94" t="s">
        <v>1267</v>
      </c>
      <c r="C94">
        <f>NAICSCode</f>
        <v>0</v>
      </c>
      <c r="G94" t="s">
        <v>1466</v>
      </c>
    </row>
    <row r="95" spans="2:7" x14ac:dyDescent="0.2">
      <c r="B95" t="s">
        <v>1380</v>
      </c>
      <c r="C95" t="str">
        <f>IFERROR(VLOOKUP(NAICSCode,StaticData!B83:C116,2,FALSE),"Not Farming")</f>
        <v>Not Farming</v>
      </c>
    </row>
    <row r="96" spans="2:7" x14ac:dyDescent="0.2">
      <c r="B96" t="s">
        <v>69</v>
      </c>
      <c r="C96" t="str">
        <f>IF(C95="Not Farming","No","Yes")</f>
        <v>No</v>
      </c>
    </row>
    <row r="97" spans="2:7" x14ac:dyDescent="0.2">
      <c r="B97" t="s">
        <v>1385</v>
      </c>
      <c r="C97" s="72">
        <f>IF(ReceivedPreviousFunding="No",C83,C88)</f>
        <v>0</v>
      </c>
    </row>
    <row r="98" spans="2:7" x14ac:dyDescent="0.2">
      <c r="G98" t="s">
        <v>1468</v>
      </c>
    </row>
    <row r="99" spans="2:7" x14ac:dyDescent="0.2">
      <c r="B99" t="s">
        <v>1381</v>
      </c>
      <c r="G99" t="s">
        <v>1466</v>
      </c>
    </row>
    <row r="100" spans="2:7" x14ac:dyDescent="0.2">
      <c r="B100" t="s">
        <v>1530</v>
      </c>
    </row>
    <row r="102" spans="2:7" x14ac:dyDescent="0.2">
      <c r="B102" t="s">
        <v>1</v>
      </c>
      <c r="C102" t="str">
        <f>LegalEntity</f>
        <v>C-Corporation</v>
      </c>
    </row>
    <row r="103" spans="2:7" x14ac:dyDescent="0.2">
      <c r="B103" t="s">
        <v>1382</v>
      </c>
      <c r="C103" t="str">
        <f>IF(AND(OR(LegalEntity=StaticData!B9,LegalEntity=StaticData!B8,LegalEntity=StaticData!B10),NumberOfEmployees&gt;0,C96="No"),"Yes","No")</f>
        <v>No</v>
      </c>
    </row>
    <row r="104" spans="2:7" x14ac:dyDescent="0.2">
      <c r="B104" t="s">
        <v>1386</v>
      </c>
      <c r="C104" s="72">
        <f>IF(ReceivedPreviousFunding="No",C61,C65)</f>
        <v>0</v>
      </c>
    </row>
    <row r="106" spans="2:7" x14ac:dyDescent="0.2">
      <c r="B106" t="s">
        <v>1383</v>
      </c>
      <c r="G106" t="s">
        <v>1467</v>
      </c>
    </row>
    <row r="107" spans="2:7" x14ac:dyDescent="0.2">
      <c r="B107" t="s">
        <v>1384</v>
      </c>
      <c r="G107" t="s">
        <v>1466</v>
      </c>
    </row>
    <row r="108" spans="2:7" x14ac:dyDescent="0.2">
      <c r="B108" t="s">
        <v>1267</v>
      </c>
      <c r="C108">
        <f>NAICSCode</f>
        <v>0</v>
      </c>
    </row>
    <row r="109" spans="2:7" x14ac:dyDescent="0.2">
      <c r="B109" t="s">
        <v>1382</v>
      </c>
      <c r="C109" t="str">
        <f>IF(AND(LEFT(C108,2)="72",C103="No"),"Yes","No")</f>
        <v>No</v>
      </c>
    </row>
    <row r="110" spans="2:7" x14ac:dyDescent="0.2">
      <c r="B110" t="s">
        <v>1387</v>
      </c>
      <c r="C110" s="72">
        <f>IF(ReceivedPreviousFunding="No",C72,C76)</f>
        <v>0</v>
      </c>
    </row>
    <row r="112" spans="2:7" x14ac:dyDescent="0.2">
      <c r="B112" s="83" t="s">
        <v>1388</v>
      </c>
      <c r="C112" s="84">
        <f>IF(C96="Yes",C97,IF(C103="Yes",C104,IF(C109="Yes",C110,IF(ReceivedPreviousFunding="No",C49,C54))))</f>
        <v>0</v>
      </c>
      <c r="G112" t="s">
        <v>1469</v>
      </c>
    </row>
    <row r="114" spans="2:7" x14ac:dyDescent="0.2">
      <c r="B114" s="1" t="s">
        <v>1532</v>
      </c>
      <c r="G114" t="s">
        <v>1470</v>
      </c>
    </row>
    <row r="116" spans="2:7" x14ac:dyDescent="0.2">
      <c r="B116" t="s">
        <v>1471</v>
      </c>
      <c r="C116" s="72">
        <f>'Loan Application'!D65</f>
        <v>0</v>
      </c>
    </row>
    <row r="117" spans="2:7" x14ac:dyDescent="0.2">
      <c r="B117" t="s">
        <v>1472</v>
      </c>
      <c r="C117" s="72">
        <f>'Loan Application'!D69</f>
        <v>0</v>
      </c>
    </row>
    <row r="118" spans="2:7" x14ac:dyDescent="0.2">
      <c r="B118" t="s">
        <v>1424</v>
      </c>
      <c r="C118" s="97" t="str">
        <f>IFERROR(1-'Loan Application'!D69/'Loan Application'!D65,"")</f>
        <v/>
      </c>
      <c r="E118" t="str">
        <f>IF(C118&lt;25%,"Failed","Passed")</f>
        <v>Passed</v>
      </c>
    </row>
    <row r="120" spans="2:7" x14ac:dyDescent="0.2">
      <c r="B120" s="1"/>
      <c r="D120" s="1"/>
      <c r="E120" s="1"/>
      <c r="G120"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1883A-0329-AD4E-BA02-43EA6F43C9A3}">
  <sheetPr>
    <pageSetUpPr fitToPage="1"/>
  </sheetPr>
  <dimension ref="A1:F1049"/>
  <sheetViews>
    <sheetView topLeftCell="B996" zoomScaleNormal="100" workbookViewId="0">
      <selection activeCell="D1028" sqref="A1:XFD1048576"/>
    </sheetView>
  </sheetViews>
  <sheetFormatPr baseColWidth="10" defaultColWidth="9.1640625" defaultRowHeight="16" x14ac:dyDescent="0.2"/>
  <cols>
    <col min="1" max="1" width="98.33203125" style="12" customWidth="1"/>
    <col min="2" max="2" width="71.33203125" style="12" customWidth="1"/>
    <col min="3" max="3" width="27.5" style="10" customWidth="1"/>
    <col min="4" max="4" width="133.1640625" style="10" customWidth="1"/>
    <col min="5" max="5" width="34.5" style="34" customWidth="1"/>
    <col min="6" max="6" width="25.6640625" style="12" customWidth="1"/>
    <col min="7" max="16384" width="9.1640625" style="12"/>
  </cols>
  <sheetData>
    <row r="1" spans="1:6" s="8" customFormat="1" ht="34" x14ac:dyDescent="0.2">
      <c r="A1" s="35"/>
      <c r="B1" s="35"/>
      <c r="C1" s="35" t="s">
        <v>264</v>
      </c>
      <c r="D1" s="35" t="s">
        <v>265</v>
      </c>
      <c r="E1" s="34" t="s">
        <v>266</v>
      </c>
      <c r="F1" s="34" t="s">
        <v>1270</v>
      </c>
    </row>
    <row r="2" spans="1:6" x14ac:dyDescent="0.2">
      <c r="D2" s="35"/>
    </row>
    <row r="3" spans="1:6" s="17" customFormat="1" x14ac:dyDescent="0.2">
      <c r="A3" s="29" t="s">
        <v>1266</v>
      </c>
      <c r="B3" s="29" t="s">
        <v>1261</v>
      </c>
      <c r="C3" s="13" t="s">
        <v>1267</v>
      </c>
      <c r="D3" s="13" t="s">
        <v>1268</v>
      </c>
      <c r="E3" s="14"/>
    </row>
    <row r="4" spans="1:6" ht="17" x14ac:dyDescent="0.2">
      <c r="A4" s="35" t="s">
        <v>269</v>
      </c>
      <c r="B4" s="16" t="s">
        <v>270</v>
      </c>
      <c r="C4" s="18">
        <v>111110</v>
      </c>
      <c r="D4" s="19" t="s">
        <v>70</v>
      </c>
      <c r="E4" s="20">
        <v>0.75</v>
      </c>
      <c r="F4" s="12" t="e">
        <f>VLOOKUP(C4,#REF!,4,FALSE)</f>
        <v>#REF!</v>
      </c>
    </row>
    <row r="5" spans="1:6" ht="17" x14ac:dyDescent="0.2">
      <c r="A5" s="35" t="s">
        <v>269</v>
      </c>
      <c r="B5" s="16" t="s">
        <v>270</v>
      </c>
      <c r="C5" s="18">
        <v>111120</v>
      </c>
      <c r="D5" s="19" t="s">
        <v>271</v>
      </c>
      <c r="E5" s="20">
        <v>0.75</v>
      </c>
      <c r="F5" s="12" t="e">
        <f>VLOOKUP(C5,#REF!,4,FALSE)</f>
        <v>#REF!</v>
      </c>
    </row>
    <row r="6" spans="1:6" ht="17" x14ac:dyDescent="0.2">
      <c r="A6" s="35" t="s">
        <v>269</v>
      </c>
      <c r="B6" s="16" t="s">
        <v>270</v>
      </c>
      <c r="C6" s="18">
        <v>111130</v>
      </c>
      <c r="D6" s="19" t="s">
        <v>272</v>
      </c>
      <c r="E6" s="20">
        <v>0.75</v>
      </c>
      <c r="F6" s="12" t="e">
        <f>VLOOKUP(C6,#REF!,4,FALSE)</f>
        <v>#REF!</v>
      </c>
    </row>
    <row r="7" spans="1:6" ht="17" x14ac:dyDescent="0.2">
      <c r="A7" s="35" t="s">
        <v>269</v>
      </c>
      <c r="B7" s="16" t="s">
        <v>270</v>
      </c>
      <c r="C7" s="18">
        <v>111140</v>
      </c>
      <c r="D7" s="19" t="s">
        <v>71</v>
      </c>
      <c r="E7" s="20">
        <v>0.75</v>
      </c>
      <c r="F7" s="12" t="e">
        <f>VLOOKUP(C7,#REF!,4,FALSE)</f>
        <v>#REF!</v>
      </c>
    </row>
    <row r="8" spans="1:6" ht="17" x14ac:dyDescent="0.2">
      <c r="A8" s="35" t="s">
        <v>269</v>
      </c>
      <c r="B8" s="16" t="s">
        <v>270</v>
      </c>
      <c r="C8" s="18">
        <v>111150</v>
      </c>
      <c r="D8" s="19" t="s">
        <v>273</v>
      </c>
      <c r="E8" s="20">
        <v>0.75</v>
      </c>
      <c r="F8" s="12" t="e">
        <f>VLOOKUP(C8,#REF!,4,FALSE)</f>
        <v>#REF!</v>
      </c>
    </row>
    <row r="9" spans="1:6" ht="17" x14ac:dyDescent="0.2">
      <c r="A9" s="35" t="s">
        <v>269</v>
      </c>
      <c r="B9" s="16" t="s">
        <v>270</v>
      </c>
      <c r="C9" s="18">
        <v>111160</v>
      </c>
      <c r="D9" s="19" t="s">
        <v>72</v>
      </c>
      <c r="E9" s="20">
        <v>0.75</v>
      </c>
      <c r="F9" s="12" t="e">
        <f>VLOOKUP(C9,#REF!,4,FALSE)</f>
        <v>#REF!</v>
      </c>
    </row>
    <row r="10" spans="1:6" ht="17" x14ac:dyDescent="0.2">
      <c r="A10" s="35" t="s">
        <v>269</v>
      </c>
      <c r="B10" s="16" t="s">
        <v>270</v>
      </c>
      <c r="C10" s="18">
        <v>111191</v>
      </c>
      <c r="D10" s="19" t="s">
        <v>274</v>
      </c>
      <c r="E10" s="20">
        <v>0.75</v>
      </c>
      <c r="F10" s="12" t="e">
        <f>VLOOKUP(C10,#REF!,4,FALSE)</f>
        <v>#REF!</v>
      </c>
    </row>
    <row r="11" spans="1:6" ht="17" x14ac:dyDescent="0.2">
      <c r="A11" s="35" t="s">
        <v>269</v>
      </c>
      <c r="B11" s="16" t="s">
        <v>270</v>
      </c>
      <c r="C11" s="18">
        <v>111199</v>
      </c>
      <c r="D11" s="19" t="s">
        <v>275</v>
      </c>
      <c r="E11" s="20">
        <v>0.75</v>
      </c>
      <c r="F11" s="12" t="e">
        <f>VLOOKUP(C11,#REF!,4,FALSE)</f>
        <v>#REF!</v>
      </c>
    </row>
    <row r="12" spans="1:6" ht="17" x14ac:dyDescent="0.2">
      <c r="A12" s="35" t="s">
        <v>269</v>
      </c>
      <c r="B12" s="16" t="s">
        <v>270</v>
      </c>
      <c r="C12" s="18">
        <v>111211</v>
      </c>
      <c r="D12" s="19" t="s">
        <v>276</v>
      </c>
      <c r="E12" s="20">
        <v>0.75</v>
      </c>
      <c r="F12" s="12" t="e">
        <f>VLOOKUP(C12,#REF!,4,FALSE)</f>
        <v>#REF!</v>
      </c>
    </row>
    <row r="13" spans="1:6" ht="17" x14ac:dyDescent="0.2">
      <c r="A13" s="35" t="s">
        <v>269</v>
      </c>
      <c r="B13" s="16" t="s">
        <v>270</v>
      </c>
      <c r="C13" s="18">
        <v>111219</v>
      </c>
      <c r="D13" s="19" t="s">
        <v>277</v>
      </c>
      <c r="E13" s="20">
        <v>0.75</v>
      </c>
      <c r="F13" s="12" t="e">
        <f>VLOOKUP(C13,#REF!,4,FALSE)</f>
        <v>#REF!</v>
      </c>
    </row>
    <row r="14" spans="1:6" ht="17" x14ac:dyDescent="0.2">
      <c r="A14" s="35" t="s">
        <v>269</v>
      </c>
      <c r="B14" s="16" t="s">
        <v>270</v>
      </c>
      <c r="C14" s="18">
        <v>111310</v>
      </c>
      <c r="D14" s="19" t="s">
        <v>73</v>
      </c>
      <c r="E14" s="20">
        <v>0.75</v>
      </c>
      <c r="F14" s="12" t="e">
        <f>VLOOKUP(C14,#REF!,4,FALSE)</f>
        <v>#REF!</v>
      </c>
    </row>
    <row r="15" spans="1:6" ht="17" x14ac:dyDescent="0.2">
      <c r="A15" s="35" t="s">
        <v>269</v>
      </c>
      <c r="B15" s="16" t="s">
        <v>270</v>
      </c>
      <c r="C15" s="18">
        <v>111320</v>
      </c>
      <c r="D15" s="19" t="s">
        <v>278</v>
      </c>
      <c r="E15" s="20">
        <v>0.75</v>
      </c>
      <c r="F15" s="12" t="e">
        <f>VLOOKUP(C15,#REF!,4,FALSE)</f>
        <v>#REF!</v>
      </c>
    </row>
    <row r="16" spans="1:6" ht="17" x14ac:dyDescent="0.2">
      <c r="A16" s="35" t="s">
        <v>269</v>
      </c>
      <c r="B16" s="16" t="s">
        <v>270</v>
      </c>
      <c r="C16" s="18">
        <v>111331</v>
      </c>
      <c r="D16" s="19" t="s">
        <v>279</v>
      </c>
      <c r="E16" s="20">
        <v>0.75</v>
      </c>
      <c r="F16" s="12" t="e">
        <f>VLOOKUP(C16,#REF!,4,FALSE)</f>
        <v>#REF!</v>
      </c>
    </row>
    <row r="17" spans="1:6" ht="17" x14ac:dyDescent="0.2">
      <c r="A17" s="35" t="s">
        <v>269</v>
      </c>
      <c r="B17" s="16" t="s">
        <v>270</v>
      </c>
      <c r="C17" s="18">
        <v>111332</v>
      </c>
      <c r="D17" s="19" t="s">
        <v>280</v>
      </c>
      <c r="E17" s="20">
        <v>0.75</v>
      </c>
      <c r="F17" s="12" t="e">
        <f>VLOOKUP(C17,#REF!,4,FALSE)</f>
        <v>#REF!</v>
      </c>
    </row>
    <row r="18" spans="1:6" ht="17" x14ac:dyDescent="0.2">
      <c r="A18" s="35" t="s">
        <v>269</v>
      </c>
      <c r="B18" s="16" t="s">
        <v>270</v>
      </c>
      <c r="C18" s="18">
        <v>111333</v>
      </c>
      <c r="D18" s="19" t="s">
        <v>281</v>
      </c>
      <c r="E18" s="20">
        <v>0.75</v>
      </c>
      <c r="F18" s="12" t="e">
        <f>VLOOKUP(C18,#REF!,4,FALSE)</f>
        <v>#REF!</v>
      </c>
    </row>
    <row r="19" spans="1:6" ht="17" x14ac:dyDescent="0.2">
      <c r="A19" s="35" t="s">
        <v>269</v>
      </c>
      <c r="B19" s="16" t="s">
        <v>270</v>
      </c>
      <c r="C19" s="18">
        <v>111334</v>
      </c>
      <c r="D19" s="19" t="s">
        <v>282</v>
      </c>
      <c r="E19" s="20">
        <v>0.75</v>
      </c>
      <c r="F19" s="12" t="e">
        <f>VLOOKUP(C19,#REF!,4,FALSE)</f>
        <v>#REF!</v>
      </c>
    </row>
    <row r="20" spans="1:6" ht="17" x14ac:dyDescent="0.2">
      <c r="A20" s="35" t="s">
        <v>269</v>
      </c>
      <c r="B20" s="16" t="s">
        <v>270</v>
      </c>
      <c r="C20" s="18">
        <v>111335</v>
      </c>
      <c r="D20" s="19" t="s">
        <v>283</v>
      </c>
      <c r="E20" s="20">
        <v>0.75</v>
      </c>
      <c r="F20" s="12" t="e">
        <f>VLOOKUP(C20,#REF!,4,FALSE)</f>
        <v>#REF!</v>
      </c>
    </row>
    <row r="21" spans="1:6" ht="17" x14ac:dyDescent="0.2">
      <c r="A21" s="35" t="s">
        <v>269</v>
      </c>
      <c r="B21" s="16" t="s">
        <v>270</v>
      </c>
      <c r="C21" s="18">
        <v>111336</v>
      </c>
      <c r="D21" s="19" t="s">
        <v>284</v>
      </c>
      <c r="E21" s="20">
        <v>0.75</v>
      </c>
      <c r="F21" s="12" t="e">
        <f>VLOOKUP(C21,#REF!,4,FALSE)</f>
        <v>#REF!</v>
      </c>
    </row>
    <row r="22" spans="1:6" ht="17" x14ac:dyDescent="0.2">
      <c r="A22" s="35" t="s">
        <v>269</v>
      </c>
      <c r="B22" s="16" t="s">
        <v>270</v>
      </c>
      <c r="C22" s="18">
        <v>111339</v>
      </c>
      <c r="D22" s="19" t="s">
        <v>285</v>
      </c>
      <c r="E22" s="20">
        <v>0.75</v>
      </c>
      <c r="F22" s="12" t="e">
        <f>VLOOKUP(C22,#REF!,4,FALSE)</f>
        <v>#REF!</v>
      </c>
    </row>
    <row r="23" spans="1:6" ht="17" x14ac:dyDescent="0.2">
      <c r="A23" s="35" t="s">
        <v>269</v>
      </c>
      <c r="B23" s="16" t="s">
        <v>270</v>
      </c>
      <c r="C23" s="18">
        <v>111411</v>
      </c>
      <c r="D23" s="19" t="s">
        <v>286</v>
      </c>
      <c r="E23" s="20">
        <v>0.75</v>
      </c>
      <c r="F23" s="12" t="e">
        <f>VLOOKUP(C23,#REF!,4,FALSE)</f>
        <v>#REF!</v>
      </c>
    </row>
    <row r="24" spans="1:6" ht="17" x14ac:dyDescent="0.2">
      <c r="A24" s="35" t="s">
        <v>269</v>
      </c>
      <c r="B24" s="16" t="s">
        <v>270</v>
      </c>
      <c r="C24" s="18">
        <v>111419</v>
      </c>
      <c r="D24" s="19" t="s">
        <v>287</v>
      </c>
      <c r="E24" s="20">
        <v>0.75</v>
      </c>
      <c r="F24" s="12" t="e">
        <f>VLOOKUP(C24,#REF!,4,FALSE)</f>
        <v>#REF!</v>
      </c>
    </row>
    <row r="25" spans="1:6" ht="17" x14ac:dyDescent="0.2">
      <c r="A25" s="35" t="s">
        <v>269</v>
      </c>
      <c r="B25" s="16" t="s">
        <v>270</v>
      </c>
      <c r="C25" s="18">
        <v>111421</v>
      </c>
      <c r="D25" s="19" t="s">
        <v>288</v>
      </c>
      <c r="E25" s="20">
        <v>0.75</v>
      </c>
      <c r="F25" s="12" t="e">
        <f>VLOOKUP(C25,#REF!,4,FALSE)</f>
        <v>#REF!</v>
      </c>
    </row>
    <row r="26" spans="1:6" ht="17" x14ac:dyDescent="0.2">
      <c r="A26" s="35" t="s">
        <v>269</v>
      </c>
      <c r="B26" s="16" t="s">
        <v>270</v>
      </c>
      <c r="C26" s="18">
        <v>111422</v>
      </c>
      <c r="D26" s="19" t="s">
        <v>289</v>
      </c>
      <c r="E26" s="20">
        <v>0.75</v>
      </c>
      <c r="F26" s="12" t="e">
        <f>VLOOKUP(C26,#REF!,4,FALSE)</f>
        <v>#REF!</v>
      </c>
    </row>
    <row r="27" spans="1:6" ht="17" x14ac:dyDescent="0.2">
      <c r="A27" s="35" t="s">
        <v>269</v>
      </c>
      <c r="B27" s="16" t="s">
        <v>270</v>
      </c>
      <c r="C27" s="18">
        <v>111910</v>
      </c>
      <c r="D27" s="19" t="s">
        <v>74</v>
      </c>
      <c r="E27" s="20">
        <v>0.75</v>
      </c>
      <c r="F27" s="12" t="e">
        <f>VLOOKUP(C27,#REF!,4,FALSE)</f>
        <v>#REF!</v>
      </c>
    </row>
    <row r="28" spans="1:6" ht="17" x14ac:dyDescent="0.2">
      <c r="A28" s="35" t="s">
        <v>269</v>
      </c>
      <c r="B28" s="16" t="s">
        <v>270</v>
      </c>
      <c r="C28" s="18">
        <v>111920</v>
      </c>
      <c r="D28" s="19" t="s">
        <v>75</v>
      </c>
      <c r="E28" s="20">
        <v>0.75</v>
      </c>
      <c r="F28" s="12" t="e">
        <f>VLOOKUP(C28,#REF!,4,FALSE)</f>
        <v>#REF!</v>
      </c>
    </row>
    <row r="29" spans="1:6" ht="17" x14ac:dyDescent="0.2">
      <c r="A29" s="35" t="s">
        <v>269</v>
      </c>
      <c r="B29" s="16" t="s">
        <v>270</v>
      </c>
      <c r="C29" s="18">
        <v>111930</v>
      </c>
      <c r="D29" s="19" t="s">
        <v>76</v>
      </c>
      <c r="E29" s="20">
        <v>0.75</v>
      </c>
      <c r="F29" s="12" t="e">
        <f>VLOOKUP(C29,#REF!,4,FALSE)</f>
        <v>#REF!</v>
      </c>
    </row>
    <row r="30" spans="1:6" ht="17" x14ac:dyDescent="0.2">
      <c r="A30" s="35" t="s">
        <v>269</v>
      </c>
      <c r="B30" s="16" t="s">
        <v>270</v>
      </c>
      <c r="C30" s="18">
        <v>111940</v>
      </c>
      <c r="D30" s="19" t="s">
        <v>290</v>
      </c>
      <c r="E30" s="20">
        <v>0.75</v>
      </c>
      <c r="F30" s="12" t="e">
        <f>VLOOKUP(C30,#REF!,4,FALSE)</f>
        <v>#REF!</v>
      </c>
    </row>
    <row r="31" spans="1:6" ht="17" x14ac:dyDescent="0.2">
      <c r="A31" s="35" t="s">
        <v>269</v>
      </c>
      <c r="B31" s="16" t="s">
        <v>270</v>
      </c>
      <c r="C31" s="18">
        <v>111991</v>
      </c>
      <c r="D31" s="19" t="s">
        <v>291</v>
      </c>
      <c r="E31" s="20">
        <v>0.75</v>
      </c>
      <c r="F31" s="12" t="e">
        <f>VLOOKUP(C31,#REF!,4,FALSE)</f>
        <v>#REF!</v>
      </c>
    </row>
    <row r="32" spans="1:6" ht="17" x14ac:dyDescent="0.2">
      <c r="A32" s="35" t="s">
        <v>269</v>
      </c>
      <c r="B32" s="16" t="s">
        <v>270</v>
      </c>
      <c r="C32" s="18">
        <v>111992</v>
      </c>
      <c r="D32" s="19" t="s">
        <v>292</v>
      </c>
      <c r="E32" s="20">
        <v>0.75</v>
      </c>
      <c r="F32" s="12" t="e">
        <f>VLOOKUP(C32,#REF!,4,FALSE)</f>
        <v>#REF!</v>
      </c>
    </row>
    <row r="33" spans="1:6" ht="17" x14ac:dyDescent="0.2">
      <c r="A33" s="35" t="s">
        <v>269</v>
      </c>
      <c r="B33" s="16" t="s">
        <v>270</v>
      </c>
      <c r="C33" s="18">
        <v>111998</v>
      </c>
      <c r="D33" s="19" t="s">
        <v>293</v>
      </c>
      <c r="E33" s="20">
        <v>0.75</v>
      </c>
      <c r="F33" s="12" t="e">
        <f>VLOOKUP(C33,#REF!,4,FALSE)</f>
        <v>#REF!</v>
      </c>
    </row>
    <row r="34" spans="1:6" ht="17" x14ac:dyDescent="0.2">
      <c r="A34" s="35" t="s">
        <v>269</v>
      </c>
      <c r="B34" s="16" t="s">
        <v>294</v>
      </c>
      <c r="C34" s="18">
        <v>112111</v>
      </c>
      <c r="D34" s="19" t="s">
        <v>295</v>
      </c>
      <c r="E34" s="20">
        <v>0.75</v>
      </c>
      <c r="F34" s="12" t="e">
        <f>VLOOKUP(C34,#REF!,4,FALSE)</f>
        <v>#REF!</v>
      </c>
    </row>
    <row r="35" spans="1:6" ht="17" x14ac:dyDescent="0.2">
      <c r="A35" s="35" t="s">
        <v>269</v>
      </c>
      <c r="B35" s="16" t="s">
        <v>294</v>
      </c>
      <c r="C35" s="18">
        <v>112112</v>
      </c>
      <c r="D35" s="19" t="s">
        <v>296</v>
      </c>
      <c r="E35" s="22">
        <v>7.5</v>
      </c>
      <c r="F35" s="12" t="e">
        <f>VLOOKUP(C35,#REF!,4,FALSE)</f>
        <v>#REF!</v>
      </c>
    </row>
    <row r="36" spans="1:6" ht="17" x14ac:dyDescent="0.2">
      <c r="A36" s="35" t="s">
        <v>269</v>
      </c>
      <c r="B36" s="16" t="s">
        <v>294</v>
      </c>
      <c r="C36" s="18">
        <v>112120</v>
      </c>
      <c r="D36" s="19" t="s">
        <v>77</v>
      </c>
      <c r="E36" s="20">
        <v>0.75</v>
      </c>
      <c r="F36" s="12" t="e">
        <f>VLOOKUP(C36,#REF!,4,FALSE)</f>
        <v>#REF!</v>
      </c>
    </row>
    <row r="37" spans="1:6" ht="17" x14ac:dyDescent="0.2">
      <c r="A37" s="35" t="s">
        <v>269</v>
      </c>
      <c r="B37" s="16" t="s">
        <v>294</v>
      </c>
      <c r="C37" s="18">
        <v>112210</v>
      </c>
      <c r="D37" s="19" t="s">
        <v>297</v>
      </c>
      <c r="E37" s="20">
        <v>0.75</v>
      </c>
      <c r="F37" s="12" t="e">
        <f>VLOOKUP(C37,#REF!,4,FALSE)</f>
        <v>#REF!</v>
      </c>
    </row>
    <row r="38" spans="1:6" ht="17" x14ac:dyDescent="0.2">
      <c r="A38" s="35" t="s">
        <v>269</v>
      </c>
      <c r="B38" s="16" t="s">
        <v>294</v>
      </c>
      <c r="C38" s="18">
        <v>112310</v>
      </c>
      <c r="D38" s="19" t="s">
        <v>298</v>
      </c>
      <c r="E38" s="22">
        <v>15</v>
      </c>
      <c r="F38" s="12" t="e">
        <f>VLOOKUP(C38,#REF!,4,FALSE)</f>
        <v>#REF!</v>
      </c>
    </row>
    <row r="39" spans="1:6" ht="17" x14ac:dyDescent="0.2">
      <c r="A39" s="35" t="s">
        <v>269</v>
      </c>
      <c r="B39" s="16" t="s">
        <v>294</v>
      </c>
      <c r="C39" s="18">
        <v>112320</v>
      </c>
      <c r="D39" s="19" t="s">
        <v>299</v>
      </c>
      <c r="E39" s="20">
        <v>0.75</v>
      </c>
      <c r="F39" s="12" t="e">
        <f>VLOOKUP(C39,#REF!,4,FALSE)</f>
        <v>#REF!</v>
      </c>
    </row>
    <row r="40" spans="1:6" ht="17" x14ac:dyDescent="0.2">
      <c r="A40" s="35" t="s">
        <v>269</v>
      </c>
      <c r="B40" s="16" t="s">
        <v>294</v>
      </c>
      <c r="C40" s="18">
        <v>112330</v>
      </c>
      <c r="D40" s="19" t="s">
        <v>78</v>
      </c>
      <c r="E40" s="20">
        <v>0.75</v>
      </c>
      <c r="F40" s="12" t="e">
        <f>VLOOKUP(C40,#REF!,4,FALSE)</f>
        <v>#REF!</v>
      </c>
    </row>
    <row r="41" spans="1:6" ht="17" x14ac:dyDescent="0.2">
      <c r="A41" s="35" t="s">
        <v>269</v>
      </c>
      <c r="B41" s="16" t="s">
        <v>294</v>
      </c>
      <c r="C41" s="18">
        <v>112340</v>
      </c>
      <c r="D41" s="19" t="s">
        <v>79</v>
      </c>
      <c r="E41" s="20">
        <v>0.75</v>
      </c>
      <c r="F41" s="12" t="e">
        <f>VLOOKUP(C41,#REF!,4,FALSE)</f>
        <v>#REF!</v>
      </c>
    </row>
    <row r="42" spans="1:6" ht="17" x14ac:dyDescent="0.2">
      <c r="A42" s="35" t="s">
        <v>269</v>
      </c>
      <c r="B42" s="16" t="s">
        <v>294</v>
      </c>
      <c r="C42" s="18">
        <v>112390</v>
      </c>
      <c r="D42" s="19" t="s">
        <v>300</v>
      </c>
      <c r="E42" s="20">
        <v>0.75</v>
      </c>
      <c r="F42" s="12" t="e">
        <f>VLOOKUP(C42,#REF!,4,FALSE)</f>
        <v>#REF!</v>
      </c>
    </row>
    <row r="43" spans="1:6" ht="17" x14ac:dyDescent="0.2">
      <c r="A43" s="35" t="s">
        <v>269</v>
      </c>
      <c r="B43" s="16" t="s">
        <v>294</v>
      </c>
      <c r="C43" s="18">
        <v>112410</v>
      </c>
      <c r="D43" s="19" t="s">
        <v>80</v>
      </c>
      <c r="E43" s="20">
        <v>0.75</v>
      </c>
      <c r="F43" s="12" t="e">
        <f>VLOOKUP(C43,#REF!,4,FALSE)</f>
        <v>#REF!</v>
      </c>
    </row>
    <row r="44" spans="1:6" ht="17" x14ac:dyDescent="0.2">
      <c r="A44" s="35" t="s">
        <v>269</v>
      </c>
      <c r="B44" s="16" t="s">
        <v>294</v>
      </c>
      <c r="C44" s="18">
        <v>112420</v>
      </c>
      <c r="D44" s="19" t="s">
        <v>81</v>
      </c>
      <c r="E44" s="20">
        <v>0.75</v>
      </c>
      <c r="F44" s="12" t="e">
        <f>VLOOKUP(C44,#REF!,4,FALSE)</f>
        <v>#REF!</v>
      </c>
    </row>
    <row r="45" spans="1:6" ht="17" x14ac:dyDescent="0.2">
      <c r="A45" s="35" t="s">
        <v>269</v>
      </c>
      <c r="B45" s="16" t="s">
        <v>294</v>
      </c>
      <c r="C45" s="18">
        <v>112511</v>
      </c>
      <c r="D45" s="19" t="s">
        <v>301</v>
      </c>
      <c r="E45" s="20">
        <v>0.75</v>
      </c>
      <c r="F45" s="12" t="e">
        <f>VLOOKUP(C45,#REF!,4,FALSE)</f>
        <v>#REF!</v>
      </c>
    </row>
    <row r="46" spans="1:6" ht="17" x14ac:dyDescent="0.2">
      <c r="A46" s="35" t="s">
        <v>269</v>
      </c>
      <c r="B46" s="16" t="s">
        <v>294</v>
      </c>
      <c r="C46" s="18">
        <v>112512</v>
      </c>
      <c r="D46" s="19" t="s">
        <v>302</v>
      </c>
      <c r="E46" s="20">
        <v>0.75</v>
      </c>
      <c r="F46" s="12" t="e">
        <f>VLOOKUP(C46,#REF!,4,FALSE)</f>
        <v>#REF!</v>
      </c>
    </row>
    <row r="47" spans="1:6" ht="17" x14ac:dyDescent="0.2">
      <c r="A47" s="35" t="s">
        <v>269</v>
      </c>
      <c r="B47" s="16" t="s">
        <v>294</v>
      </c>
      <c r="C47" s="18">
        <v>112519</v>
      </c>
      <c r="D47" s="19" t="s">
        <v>303</v>
      </c>
      <c r="E47" s="20">
        <v>0.75</v>
      </c>
      <c r="F47" s="12" t="e">
        <f>VLOOKUP(C47,#REF!,4,FALSE)</f>
        <v>#REF!</v>
      </c>
    </row>
    <row r="48" spans="1:6" ht="17" x14ac:dyDescent="0.2">
      <c r="A48" s="35" t="s">
        <v>269</v>
      </c>
      <c r="B48" s="16" t="s">
        <v>294</v>
      </c>
      <c r="C48" s="18">
        <v>112910</v>
      </c>
      <c r="D48" s="19" t="s">
        <v>82</v>
      </c>
      <c r="E48" s="20">
        <v>0.75</v>
      </c>
      <c r="F48" s="12" t="e">
        <f>VLOOKUP(C48,#REF!,4,FALSE)</f>
        <v>#REF!</v>
      </c>
    </row>
    <row r="49" spans="1:6" ht="17" x14ac:dyDescent="0.2">
      <c r="A49" s="35" t="s">
        <v>269</v>
      </c>
      <c r="B49" s="16" t="s">
        <v>294</v>
      </c>
      <c r="C49" s="18">
        <v>112920</v>
      </c>
      <c r="D49" s="19" t="s">
        <v>83</v>
      </c>
      <c r="E49" s="20">
        <v>0.75</v>
      </c>
      <c r="F49" s="12" t="e">
        <f>VLOOKUP(C49,#REF!,4,FALSE)</f>
        <v>#REF!</v>
      </c>
    </row>
    <row r="50" spans="1:6" ht="17" x14ac:dyDescent="0.2">
      <c r="A50" s="35" t="s">
        <v>269</v>
      </c>
      <c r="B50" s="16" t="s">
        <v>294</v>
      </c>
      <c r="C50" s="18">
        <v>112930</v>
      </c>
      <c r="D50" s="19" t="s">
        <v>304</v>
      </c>
      <c r="E50" s="20">
        <v>0.75</v>
      </c>
      <c r="F50" s="12" t="e">
        <f>VLOOKUP(C50,#REF!,4,FALSE)</f>
        <v>#REF!</v>
      </c>
    </row>
    <row r="51" spans="1:6" ht="17" x14ac:dyDescent="0.2">
      <c r="A51" s="35" t="s">
        <v>269</v>
      </c>
      <c r="B51" s="16" t="s">
        <v>294</v>
      </c>
      <c r="C51" s="18">
        <v>112990</v>
      </c>
      <c r="D51" s="19" t="s">
        <v>305</v>
      </c>
      <c r="E51" s="20">
        <v>0.75</v>
      </c>
      <c r="F51" s="12" t="e">
        <f>VLOOKUP(C51,#REF!,4,FALSE)</f>
        <v>#REF!</v>
      </c>
    </row>
    <row r="52" spans="1:6" ht="17" x14ac:dyDescent="0.2">
      <c r="A52" s="35" t="s">
        <v>269</v>
      </c>
      <c r="B52" s="16" t="s">
        <v>306</v>
      </c>
      <c r="C52" s="18">
        <v>113110</v>
      </c>
      <c r="D52" s="19" t="s">
        <v>84</v>
      </c>
      <c r="E52" s="22">
        <v>11</v>
      </c>
      <c r="F52" s="12" t="e">
        <f>VLOOKUP(C52,#REF!,4,FALSE)</f>
        <v>#REF!</v>
      </c>
    </row>
    <row r="53" spans="1:6" ht="17" x14ac:dyDescent="0.2">
      <c r="A53" s="35" t="s">
        <v>269</v>
      </c>
      <c r="B53" s="16" t="s">
        <v>306</v>
      </c>
      <c r="C53" s="18">
        <v>113210</v>
      </c>
      <c r="D53" s="19" t="s">
        <v>307</v>
      </c>
      <c r="E53" s="22">
        <v>11</v>
      </c>
      <c r="F53" s="12" t="e">
        <f>VLOOKUP(C53,#REF!,4,FALSE)</f>
        <v>#REF!</v>
      </c>
    </row>
    <row r="54" spans="1:6" ht="17" x14ac:dyDescent="0.2">
      <c r="A54" s="35" t="s">
        <v>269</v>
      </c>
      <c r="B54" s="16" t="s">
        <v>306</v>
      </c>
      <c r="C54" s="18">
        <v>113310</v>
      </c>
      <c r="D54" s="19" t="s">
        <v>308</v>
      </c>
      <c r="E54" s="22"/>
      <c r="F54" s="12" t="e">
        <f>VLOOKUP(C54,#REF!,4,FALSE)</f>
        <v>#REF!</v>
      </c>
    </row>
    <row r="55" spans="1:6" ht="17" x14ac:dyDescent="0.2">
      <c r="A55" s="35" t="s">
        <v>269</v>
      </c>
      <c r="B55" s="16" t="s">
        <v>309</v>
      </c>
      <c r="C55" s="18">
        <v>114111</v>
      </c>
      <c r="D55" s="19" t="s">
        <v>310</v>
      </c>
      <c r="E55" s="22">
        <v>20.5</v>
      </c>
      <c r="F55" s="12" t="e">
        <f>VLOOKUP(C55,#REF!,4,FALSE)</f>
        <v>#REF!</v>
      </c>
    </row>
    <row r="56" spans="1:6" ht="17" x14ac:dyDescent="0.2">
      <c r="A56" s="35" t="s">
        <v>269</v>
      </c>
      <c r="B56" s="16" t="s">
        <v>309</v>
      </c>
      <c r="C56" s="18">
        <v>114112</v>
      </c>
      <c r="D56" s="19" t="s">
        <v>311</v>
      </c>
      <c r="E56" s="22">
        <v>5.5</v>
      </c>
      <c r="F56" s="12" t="e">
        <f>VLOOKUP(C56,#REF!,4,FALSE)</f>
        <v>#REF!</v>
      </c>
    </row>
    <row r="57" spans="1:6" ht="17" x14ac:dyDescent="0.2">
      <c r="A57" s="35" t="s">
        <v>269</v>
      </c>
      <c r="B57" s="16" t="s">
        <v>309</v>
      </c>
      <c r="C57" s="18">
        <v>114119</v>
      </c>
      <c r="D57" s="19" t="s">
        <v>312</v>
      </c>
      <c r="E57" s="22">
        <v>7.5</v>
      </c>
      <c r="F57" s="12" t="e">
        <f>VLOOKUP(C57,#REF!,4,FALSE)</f>
        <v>#REF!</v>
      </c>
    </row>
    <row r="58" spans="1:6" ht="17" x14ac:dyDescent="0.2">
      <c r="A58" s="35" t="s">
        <v>269</v>
      </c>
      <c r="B58" s="16" t="s">
        <v>309</v>
      </c>
      <c r="C58" s="18">
        <v>114210</v>
      </c>
      <c r="D58" s="19" t="s">
        <v>85</v>
      </c>
      <c r="E58" s="22">
        <v>5.5</v>
      </c>
      <c r="F58" s="12" t="e">
        <f>VLOOKUP(C58,#REF!,4,FALSE)</f>
        <v>#REF!</v>
      </c>
    </row>
    <row r="59" spans="1:6" ht="17" x14ac:dyDescent="0.2">
      <c r="A59" s="35" t="s">
        <v>269</v>
      </c>
      <c r="B59" s="16" t="s">
        <v>313</v>
      </c>
      <c r="C59" s="18">
        <v>115111</v>
      </c>
      <c r="D59" s="19" t="s">
        <v>314</v>
      </c>
      <c r="E59" s="22">
        <v>11</v>
      </c>
      <c r="F59" s="12" t="e">
        <f>VLOOKUP(C59,#REF!,4,FALSE)</f>
        <v>#REF!</v>
      </c>
    </row>
    <row r="60" spans="1:6" ht="17" x14ac:dyDescent="0.2">
      <c r="A60" s="35" t="s">
        <v>269</v>
      </c>
      <c r="B60" s="16" t="s">
        <v>313</v>
      </c>
      <c r="C60" s="18">
        <v>115112</v>
      </c>
      <c r="D60" s="19" t="s">
        <v>315</v>
      </c>
      <c r="E60" s="22">
        <v>7.5</v>
      </c>
      <c r="F60" s="12" t="e">
        <f>VLOOKUP(C60,#REF!,4,FALSE)</f>
        <v>#REF!</v>
      </c>
    </row>
    <row r="61" spans="1:6" ht="17" x14ac:dyDescent="0.2">
      <c r="A61" s="35" t="s">
        <v>269</v>
      </c>
      <c r="B61" s="16" t="s">
        <v>313</v>
      </c>
      <c r="C61" s="18">
        <v>115113</v>
      </c>
      <c r="D61" s="19" t="s">
        <v>316</v>
      </c>
      <c r="E61" s="22">
        <v>7.5</v>
      </c>
      <c r="F61" s="12" t="e">
        <f>VLOOKUP(C61,#REF!,4,FALSE)</f>
        <v>#REF!</v>
      </c>
    </row>
    <row r="62" spans="1:6" ht="17" x14ac:dyDescent="0.2">
      <c r="A62" s="35" t="s">
        <v>269</v>
      </c>
      <c r="B62" s="16" t="s">
        <v>313</v>
      </c>
      <c r="C62" s="18">
        <v>115114</v>
      </c>
      <c r="D62" s="19" t="s">
        <v>317</v>
      </c>
      <c r="E62" s="22">
        <v>27.5</v>
      </c>
      <c r="F62" s="12" t="e">
        <f>VLOOKUP(C62,#REF!,4,FALSE)</f>
        <v>#REF!</v>
      </c>
    </row>
    <row r="63" spans="1:6" ht="17" x14ac:dyDescent="0.2">
      <c r="A63" s="35" t="s">
        <v>269</v>
      </c>
      <c r="B63" s="16" t="s">
        <v>313</v>
      </c>
      <c r="C63" s="18">
        <v>115115</v>
      </c>
      <c r="D63" s="19" t="s">
        <v>318</v>
      </c>
      <c r="E63" s="22">
        <v>15</v>
      </c>
      <c r="F63" s="12" t="e">
        <f>VLOOKUP(C63,#REF!,4,FALSE)</f>
        <v>#REF!</v>
      </c>
    </row>
    <row r="64" spans="1:6" ht="17" x14ac:dyDescent="0.2">
      <c r="A64" s="35" t="s">
        <v>269</v>
      </c>
      <c r="B64" s="16" t="s">
        <v>313</v>
      </c>
      <c r="C64" s="18">
        <v>115116</v>
      </c>
      <c r="D64" s="19" t="s">
        <v>319</v>
      </c>
      <c r="E64" s="22">
        <v>7.5</v>
      </c>
      <c r="F64" s="12" t="e">
        <f>VLOOKUP(C64,#REF!,4,FALSE)</f>
        <v>#REF!</v>
      </c>
    </row>
    <row r="65" spans="1:6" ht="17" x14ac:dyDescent="0.2">
      <c r="A65" s="35" t="s">
        <v>269</v>
      </c>
      <c r="B65" s="16" t="s">
        <v>313</v>
      </c>
      <c r="C65" s="18">
        <v>115210</v>
      </c>
      <c r="D65" s="19" t="s">
        <v>86</v>
      </c>
      <c r="E65" s="22">
        <v>7.5</v>
      </c>
      <c r="F65" s="12" t="e">
        <f>VLOOKUP(C65,#REF!,4,FALSE)</f>
        <v>#REF!</v>
      </c>
    </row>
    <row r="66" spans="1:6" ht="17" x14ac:dyDescent="0.2">
      <c r="A66" s="35" t="s">
        <v>269</v>
      </c>
      <c r="B66" s="16" t="s">
        <v>313</v>
      </c>
      <c r="C66" s="18">
        <v>115310</v>
      </c>
      <c r="D66" s="19" t="s">
        <v>320</v>
      </c>
      <c r="E66" s="22">
        <v>7.5</v>
      </c>
      <c r="F66" s="12" t="e">
        <f>VLOOKUP(C66,#REF!,4,FALSE)</f>
        <v>#REF!</v>
      </c>
    </row>
    <row r="67" spans="1:6" ht="20" x14ac:dyDescent="0.2">
      <c r="A67" s="35" t="s">
        <v>269</v>
      </c>
      <c r="B67" s="16" t="s">
        <v>313</v>
      </c>
      <c r="C67" s="18" t="s">
        <v>321</v>
      </c>
      <c r="D67" s="19" t="s">
        <v>322</v>
      </c>
      <c r="E67" s="22">
        <v>19</v>
      </c>
      <c r="F67" s="12" t="e">
        <f>VLOOKUP(C67,#REF!,4,FALSE)</f>
        <v>#REF!</v>
      </c>
    </row>
    <row r="68" spans="1:6" ht="20" x14ac:dyDescent="0.2">
      <c r="A68" s="35" t="s">
        <v>269</v>
      </c>
      <c r="B68" s="16" t="s">
        <v>313</v>
      </c>
      <c r="C68" s="18" t="s">
        <v>324</v>
      </c>
      <c r="D68" s="19" t="s">
        <v>325</v>
      </c>
      <c r="E68" s="22">
        <v>19</v>
      </c>
      <c r="F68" s="12" t="e">
        <f>VLOOKUP(C68,#REF!,4,FALSE)</f>
        <v>#REF!</v>
      </c>
    </row>
    <row r="69" spans="1:6" ht="17" x14ac:dyDescent="0.2">
      <c r="A69" s="18" t="s">
        <v>326</v>
      </c>
      <c r="B69" s="16" t="s">
        <v>327</v>
      </c>
      <c r="C69" s="18">
        <v>211111</v>
      </c>
      <c r="D69" s="19" t="s">
        <v>328</v>
      </c>
      <c r="E69" s="27"/>
      <c r="F69" s="12" t="e">
        <f>VLOOKUP(C69,#REF!,4,FALSE)</f>
        <v>#REF!</v>
      </c>
    </row>
    <row r="70" spans="1:6" ht="17" x14ac:dyDescent="0.2">
      <c r="A70" s="18" t="s">
        <v>326</v>
      </c>
      <c r="B70" s="16" t="s">
        <v>327</v>
      </c>
      <c r="C70" s="18">
        <v>211112</v>
      </c>
      <c r="D70" s="19" t="s">
        <v>329</v>
      </c>
      <c r="E70" s="27"/>
      <c r="F70" s="12" t="e">
        <f>VLOOKUP(C70,#REF!,4,FALSE)</f>
        <v>#REF!</v>
      </c>
    </row>
    <row r="71" spans="1:6" ht="17" x14ac:dyDescent="0.2">
      <c r="A71" s="18" t="s">
        <v>326</v>
      </c>
      <c r="B71" s="16" t="s">
        <v>330</v>
      </c>
      <c r="C71" s="18">
        <v>212111</v>
      </c>
      <c r="D71" s="19" t="s">
        <v>331</v>
      </c>
      <c r="E71" s="27"/>
      <c r="F71" s="12" t="e">
        <f>VLOOKUP(C71,#REF!,4,FALSE)</f>
        <v>#REF!</v>
      </c>
    </row>
    <row r="72" spans="1:6" ht="17" x14ac:dyDescent="0.2">
      <c r="A72" s="18" t="s">
        <v>326</v>
      </c>
      <c r="B72" s="16" t="s">
        <v>330</v>
      </c>
      <c r="C72" s="18">
        <v>212112</v>
      </c>
      <c r="D72" s="19" t="s">
        <v>332</v>
      </c>
      <c r="E72" s="27"/>
      <c r="F72" s="12" t="e">
        <f>VLOOKUP(C72,#REF!,4,FALSE)</f>
        <v>#REF!</v>
      </c>
    </row>
    <row r="73" spans="1:6" ht="17" x14ac:dyDescent="0.2">
      <c r="A73" s="18" t="s">
        <v>326</v>
      </c>
      <c r="B73" s="16" t="s">
        <v>330</v>
      </c>
      <c r="C73" s="18">
        <v>212113</v>
      </c>
      <c r="D73" s="19" t="s">
        <v>333</v>
      </c>
      <c r="E73" s="27"/>
      <c r="F73" s="12" t="e">
        <f>VLOOKUP(C73,#REF!,4,FALSE)</f>
        <v>#REF!</v>
      </c>
    </row>
    <row r="74" spans="1:6" ht="17" x14ac:dyDescent="0.2">
      <c r="A74" s="18" t="s">
        <v>326</v>
      </c>
      <c r="B74" s="16" t="s">
        <v>330</v>
      </c>
      <c r="C74" s="18">
        <v>212210</v>
      </c>
      <c r="D74" s="19" t="s">
        <v>87</v>
      </c>
      <c r="E74" s="27"/>
      <c r="F74" s="12" t="e">
        <f>VLOOKUP(C74,#REF!,4,FALSE)</f>
        <v>#REF!</v>
      </c>
    </row>
    <row r="75" spans="1:6" ht="17" x14ac:dyDescent="0.2">
      <c r="A75" s="18" t="s">
        <v>326</v>
      </c>
      <c r="B75" s="16" t="s">
        <v>330</v>
      </c>
      <c r="C75" s="18">
        <v>212221</v>
      </c>
      <c r="D75" s="19" t="s">
        <v>334</v>
      </c>
      <c r="E75" s="27"/>
      <c r="F75" s="12" t="e">
        <f>VLOOKUP(C75,#REF!,4,FALSE)</f>
        <v>#REF!</v>
      </c>
    </row>
    <row r="76" spans="1:6" ht="17" x14ac:dyDescent="0.2">
      <c r="A76" s="18" t="s">
        <v>326</v>
      </c>
      <c r="B76" s="16" t="s">
        <v>330</v>
      </c>
      <c r="C76" s="18">
        <v>212222</v>
      </c>
      <c r="D76" s="19" t="s">
        <v>335</v>
      </c>
      <c r="E76" s="27"/>
      <c r="F76" s="12" t="e">
        <f>VLOOKUP(C76,#REF!,4,FALSE)</f>
        <v>#REF!</v>
      </c>
    </row>
    <row r="77" spans="1:6" ht="17" x14ac:dyDescent="0.2">
      <c r="A77" s="18" t="s">
        <v>326</v>
      </c>
      <c r="B77" s="16" t="s">
        <v>330</v>
      </c>
      <c r="C77" s="18">
        <v>212231</v>
      </c>
      <c r="D77" s="19" t="s">
        <v>336</v>
      </c>
      <c r="E77" s="27"/>
      <c r="F77" s="12" t="e">
        <f>VLOOKUP(C77,#REF!,4,FALSE)</f>
        <v>#REF!</v>
      </c>
    </row>
    <row r="78" spans="1:6" ht="17" x14ac:dyDescent="0.2">
      <c r="A78" s="18" t="s">
        <v>326</v>
      </c>
      <c r="B78" s="16" t="s">
        <v>330</v>
      </c>
      <c r="C78" s="18">
        <v>212234</v>
      </c>
      <c r="D78" s="19" t="s">
        <v>337</v>
      </c>
      <c r="E78" s="27"/>
      <c r="F78" s="12" t="e">
        <f>VLOOKUP(C78,#REF!,4,FALSE)</f>
        <v>#REF!</v>
      </c>
    </row>
    <row r="79" spans="1:6" ht="17" x14ac:dyDescent="0.2">
      <c r="A79" s="18" t="s">
        <v>326</v>
      </c>
      <c r="B79" s="16" t="s">
        <v>330</v>
      </c>
      <c r="C79" s="18">
        <v>212291</v>
      </c>
      <c r="D79" s="19" t="s">
        <v>338</v>
      </c>
      <c r="E79" s="27"/>
      <c r="F79" s="12" t="e">
        <f>VLOOKUP(C79,#REF!,4,FALSE)</f>
        <v>#REF!</v>
      </c>
    </row>
    <row r="80" spans="1:6" ht="17" x14ac:dyDescent="0.2">
      <c r="A80" s="18" t="s">
        <v>326</v>
      </c>
      <c r="B80" s="16" t="s">
        <v>330</v>
      </c>
      <c r="C80" s="18">
        <v>212299</v>
      </c>
      <c r="D80" s="19" t="s">
        <v>339</v>
      </c>
      <c r="E80" s="27"/>
      <c r="F80" s="12" t="e">
        <f>VLOOKUP(C80,#REF!,4,FALSE)</f>
        <v>#REF!</v>
      </c>
    </row>
    <row r="81" spans="1:6" ht="17" x14ac:dyDescent="0.2">
      <c r="A81" s="18" t="s">
        <v>326</v>
      </c>
      <c r="B81" s="16" t="s">
        <v>330</v>
      </c>
      <c r="C81" s="18">
        <v>212311</v>
      </c>
      <c r="D81" s="19" t="s">
        <v>340</v>
      </c>
      <c r="E81" s="27"/>
      <c r="F81" s="12" t="e">
        <f>VLOOKUP(C81,#REF!,4,FALSE)</f>
        <v>#REF!</v>
      </c>
    </row>
    <row r="82" spans="1:6" ht="17" x14ac:dyDescent="0.2">
      <c r="A82" s="18" t="s">
        <v>326</v>
      </c>
      <c r="B82" s="16" t="s">
        <v>330</v>
      </c>
      <c r="C82" s="18">
        <v>212312</v>
      </c>
      <c r="D82" s="19" t="s">
        <v>341</v>
      </c>
      <c r="E82" s="27"/>
      <c r="F82" s="12" t="e">
        <f>VLOOKUP(C82,#REF!,4,FALSE)</f>
        <v>#REF!</v>
      </c>
    </row>
    <row r="83" spans="1:6" ht="17" x14ac:dyDescent="0.2">
      <c r="A83" s="18" t="s">
        <v>326</v>
      </c>
      <c r="B83" s="16" t="s">
        <v>330</v>
      </c>
      <c r="C83" s="18">
        <v>212313</v>
      </c>
      <c r="D83" s="19" t="s">
        <v>342</v>
      </c>
      <c r="E83" s="27"/>
      <c r="F83" s="12" t="e">
        <f>VLOOKUP(C83,#REF!,4,FALSE)</f>
        <v>#REF!</v>
      </c>
    </row>
    <row r="84" spans="1:6" ht="17" x14ac:dyDescent="0.2">
      <c r="A84" s="18" t="s">
        <v>326</v>
      </c>
      <c r="B84" s="16" t="s">
        <v>330</v>
      </c>
      <c r="C84" s="18">
        <v>212319</v>
      </c>
      <c r="D84" s="19" t="s">
        <v>343</v>
      </c>
      <c r="E84" s="27"/>
      <c r="F84" s="12" t="e">
        <f>VLOOKUP(C84,#REF!,4,FALSE)</f>
        <v>#REF!</v>
      </c>
    </row>
    <row r="85" spans="1:6" ht="17" x14ac:dyDescent="0.2">
      <c r="A85" s="18" t="s">
        <v>326</v>
      </c>
      <c r="B85" s="16" t="s">
        <v>330</v>
      </c>
      <c r="C85" s="18">
        <v>212321</v>
      </c>
      <c r="D85" s="19" t="s">
        <v>344</v>
      </c>
      <c r="E85" s="27"/>
      <c r="F85" s="12" t="e">
        <f>VLOOKUP(C85,#REF!,4,FALSE)</f>
        <v>#REF!</v>
      </c>
    </row>
    <row r="86" spans="1:6" ht="17" x14ac:dyDescent="0.2">
      <c r="A86" s="18" t="s">
        <v>326</v>
      </c>
      <c r="B86" s="16" t="s">
        <v>330</v>
      </c>
      <c r="C86" s="18">
        <v>212322</v>
      </c>
      <c r="D86" s="19" t="s">
        <v>345</v>
      </c>
      <c r="E86" s="27"/>
      <c r="F86" s="12" t="e">
        <f>VLOOKUP(C86,#REF!,4,FALSE)</f>
        <v>#REF!</v>
      </c>
    </row>
    <row r="87" spans="1:6" ht="17" x14ac:dyDescent="0.2">
      <c r="A87" s="18" t="s">
        <v>326</v>
      </c>
      <c r="B87" s="16" t="s">
        <v>330</v>
      </c>
      <c r="C87" s="18">
        <v>212324</v>
      </c>
      <c r="D87" s="19" t="s">
        <v>346</v>
      </c>
      <c r="E87" s="27"/>
      <c r="F87" s="12" t="e">
        <f>VLOOKUP(C87,#REF!,4,FALSE)</f>
        <v>#REF!</v>
      </c>
    </row>
    <row r="88" spans="1:6" ht="17" x14ac:dyDescent="0.2">
      <c r="A88" s="18" t="s">
        <v>326</v>
      </c>
      <c r="B88" s="16" t="s">
        <v>330</v>
      </c>
      <c r="C88" s="18">
        <v>212325</v>
      </c>
      <c r="D88" s="19" t="s">
        <v>347</v>
      </c>
      <c r="E88" s="27"/>
      <c r="F88" s="12" t="e">
        <f>VLOOKUP(C88,#REF!,4,FALSE)</f>
        <v>#REF!</v>
      </c>
    </row>
    <row r="89" spans="1:6" ht="17" x14ac:dyDescent="0.2">
      <c r="A89" s="18" t="s">
        <v>326</v>
      </c>
      <c r="B89" s="16" t="s">
        <v>330</v>
      </c>
      <c r="C89" s="18">
        <v>212391</v>
      </c>
      <c r="D89" s="19" t="s">
        <v>348</v>
      </c>
      <c r="E89" s="27"/>
      <c r="F89" s="12" t="e">
        <f>VLOOKUP(C89,#REF!,4,FALSE)</f>
        <v>#REF!</v>
      </c>
    </row>
    <row r="90" spans="1:6" ht="17" x14ac:dyDescent="0.2">
      <c r="A90" s="18" t="s">
        <v>326</v>
      </c>
      <c r="B90" s="16" t="s">
        <v>330</v>
      </c>
      <c r="C90" s="18">
        <v>212392</v>
      </c>
      <c r="D90" s="19" t="s">
        <v>349</v>
      </c>
      <c r="E90" s="27"/>
      <c r="F90" s="12" t="e">
        <f>VLOOKUP(C90,#REF!,4,FALSE)</f>
        <v>#REF!</v>
      </c>
    </row>
    <row r="91" spans="1:6" ht="17" x14ac:dyDescent="0.2">
      <c r="A91" s="18" t="s">
        <v>326</v>
      </c>
      <c r="B91" s="16" t="s">
        <v>330</v>
      </c>
      <c r="C91" s="18">
        <v>212393</v>
      </c>
      <c r="D91" s="19" t="s">
        <v>350</v>
      </c>
      <c r="E91" s="27"/>
      <c r="F91" s="12" t="e">
        <f>VLOOKUP(C91,#REF!,4,FALSE)</f>
        <v>#REF!</v>
      </c>
    </row>
    <row r="92" spans="1:6" ht="17" x14ac:dyDescent="0.2">
      <c r="A92" s="18" t="s">
        <v>326</v>
      </c>
      <c r="B92" s="16" t="s">
        <v>330</v>
      </c>
      <c r="C92" s="18">
        <v>212399</v>
      </c>
      <c r="D92" s="19" t="s">
        <v>351</v>
      </c>
      <c r="E92" s="27"/>
      <c r="F92" s="12" t="e">
        <f>VLOOKUP(C92,#REF!,4,FALSE)</f>
        <v>#REF!</v>
      </c>
    </row>
    <row r="93" spans="1:6" ht="17" x14ac:dyDescent="0.2">
      <c r="A93" s="18" t="s">
        <v>326</v>
      </c>
      <c r="B93" s="16" t="s">
        <v>352</v>
      </c>
      <c r="C93" s="18">
        <v>213111</v>
      </c>
      <c r="D93" s="19" t="s">
        <v>88</v>
      </c>
      <c r="E93" s="27"/>
      <c r="F93" s="12" t="e">
        <f>VLOOKUP(C93,#REF!,4,FALSE)</f>
        <v>#REF!</v>
      </c>
    </row>
    <row r="94" spans="1:6" ht="17" x14ac:dyDescent="0.2">
      <c r="A94" s="18" t="s">
        <v>326</v>
      </c>
      <c r="B94" s="16" t="s">
        <v>352</v>
      </c>
      <c r="C94" s="18">
        <v>213112</v>
      </c>
      <c r="D94" s="19" t="s">
        <v>353</v>
      </c>
      <c r="E94" s="22">
        <v>38.5</v>
      </c>
      <c r="F94" s="12" t="e">
        <f>VLOOKUP(C94,#REF!,4,FALSE)</f>
        <v>#REF!</v>
      </c>
    </row>
    <row r="95" spans="1:6" ht="17" x14ac:dyDescent="0.2">
      <c r="A95" s="18" t="s">
        <v>326</v>
      </c>
      <c r="B95" s="16" t="s">
        <v>352</v>
      </c>
      <c r="C95" s="18">
        <v>213113</v>
      </c>
      <c r="D95" s="19" t="s">
        <v>354</v>
      </c>
      <c r="E95" s="22">
        <v>20.5</v>
      </c>
      <c r="F95" s="12" t="e">
        <f>VLOOKUP(C95,#REF!,4,FALSE)</f>
        <v>#REF!</v>
      </c>
    </row>
    <row r="96" spans="1:6" ht="17" x14ac:dyDescent="0.2">
      <c r="A96" s="18" t="s">
        <v>326</v>
      </c>
      <c r="B96" s="16" t="s">
        <v>352</v>
      </c>
      <c r="C96" s="18">
        <v>213114</v>
      </c>
      <c r="D96" s="19" t="s">
        <v>355</v>
      </c>
      <c r="E96" s="22">
        <v>20.5</v>
      </c>
      <c r="F96" s="12" t="e">
        <f>VLOOKUP(C96,#REF!,4,FALSE)</f>
        <v>#REF!</v>
      </c>
    </row>
    <row r="97" spans="1:6" ht="17" x14ac:dyDescent="0.2">
      <c r="A97" s="18" t="s">
        <v>326</v>
      </c>
      <c r="B97" s="16" t="s">
        <v>352</v>
      </c>
      <c r="C97" s="18">
        <v>213115</v>
      </c>
      <c r="D97" s="19" t="s">
        <v>356</v>
      </c>
      <c r="E97" s="22">
        <v>7.5</v>
      </c>
      <c r="F97" s="12" t="e">
        <f>VLOOKUP(C97,#REF!,4,FALSE)</f>
        <v>#REF!</v>
      </c>
    </row>
    <row r="98" spans="1:6" ht="17" x14ac:dyDescent="0.2">
      <c r="A98" s="18" t="s">
        <v>357</v>
      </c>
      <c r="B98" s="16" t="s">
        <v>358</v>
      </c>
      <c r="C98" s="18">
        <v>221111</v>
      </c>
      <c r="D98" s="19" t="s">
        <v>359</v>
      </c>
      <c r="E98" s="36"/>
      <c r="F98" s="12" t="e">
        <f>VLOOKUP(C98,#REF!,4,FALSE)</f>
        <v>#REF!</v>
      </c>
    </row>
    <row r="99" spans="1:6" ht="17" x14ac:dyDescent="0.2">
      <c r="A99" s="18" t="s">
        <v>357</v>
      </c>
      <c r="B99" s="16" t="s">
        <v>358</v>
      </c>
      <c r="C99" s="18">
        <v>221112</v>
      </c>
      <c r="D99" s="19" t="s">
        <v>360</v>
      </c>
      <c r="E99" s="36"/>
      <c r="F99" s="12" t="e">
        <f>VLOOKUP(C99,#REF!,4,FALSE)</f>
        <v>#REF!</v>
      </c>
    </row>
    <row r="100" spans="1:6" ht="17" x14ac:dyDescent="0.2">
      <c r="A100" s="18" t="s">
        <v>357</v>
      </c>
      <c r="B100" s="16" t="s">
        <v>358</v>
      </c>
      <c r="C100" s="18">
        <v>221113</v>
      </c>
      <c r="D100" s="19" t="s">
        <v>361</v>
      </c>
      <c r="E100" s="36"/>
      <c r="F100" s="12" t="e">
        <f>VLOOKUP(C100,#REF!,4,FALSE)</f>
        <v>#REF!</v>
      </c>
    </row>
    <row r="101" spans="1:6" ht="17" x14ac:dyDescent="0.2">
      <c r="A101" s="18" t="s">
        <v>357</v>
      </c>
      <c r="B101" s="16" t="s">
        <v>358</v>
      </c>
      <c r="C101" s="18">
        <v>221114</v>
      </c>
      <c r="D101" s="19" t="s">
        <v>362</v>
      </c>
      <c r="E101" s="36"/>
      <c r="F101" s="12" t="e">
        <f>VLOOKUP(C101,#REF!,4,FALSE)</f>
        <v>#REF!</v>
      </c>
    </row>
    <row r="102" spans="1:6" ht="17" x14ac:dyDescent="0.2">
      <c r="A102" s="18" t="s">
        <v>357</v>
      </c>
      <c r="B102" s="16" t="s">
        <v>358</v>
      </c>
      <c r="C102" s="18">
        <v>221115</v>
      </c>
      <c r="D102" s="19" t="s">
        <v>363</v>
      </c>
      <c r="E102" s="36"/>
      <c r="F102" s="12" t="e">
        <f>VLOOKUP(C102,#REF!,4,FALSE)</f>
        <v>#REF!</v>
      </c>
    </row>
    <row r="103" spans="1:6" ht="17" x14ac:dyDescent="0.2">
      <c r="A103" s="18" t="s">
        <v>357</v>
      </c>
      <c r="B103" s="16" t="s">
        <v>358</v>
      </c>
      <c r="C103" s="18">
        <v>221116</v>
      </c>
      <c r="D103" s="19" t="s">
        <v>364</v>
      </c>
      <c r="E103" s="36"/>
      <c r="F103" s="12" t="e">
        <f>VLOOKUP(C103,#REF!,4,FALSE)</f>
        <v>#REF!</v>
      </c>
    </row>
    <row r="104" spans="1:6" ht="17" x14ac:dyDescent="0.2">
      <c r="A104" s="18" t="s">
        <v>357</v>
      </c>
      <c r="B104" s="16" t="s">
        <v>358</v>
      </c>
      <c r="C104" s="18">
        <v>221117</v>
      </c>
      <c r="D104" s="19" t="s">
        <v>365</v>
      </c>
      <c r="E104" s="36"/>
      <c r="F104" s="12" t="e">
        <f>VLOOKUP(C104,#REF!,4,FALSE)</f>
        <v>#REF!</v>
      </c>
    </row>
    <row r="105" spans="1:6" ht="17" x14ac:dyDescent="0.2">
      <c r="A105" s="18" t="s">
        <v>357</v>
      </c>
      <c r="B105" s="16" t="s">
        <v>358</v>
      </c>
      <c r="C105" s="18">
        <v>221118</v>
      </c>
      <c r="D105" s="19" t="s">
        <v>366</v>
      </c>
      <c r="E105" s="36"/>
      <c r="F105" s="12" t="e">
        <f>VLOOKUP(C105,#REF!,4,FALSE)</f>
        <v>#REF!</v>
      </c>
    </row>
    <row r="106" spans="1:6" ht="17" x14ac:dyDescent="0.2">
      <c r="A106" s="18" t="s">
        <v>357</v>
      </c>
      <c r="B106" s="16" t="s">
        <v>358</v>
      </c>
      <c r="C106" s="18">
        <v>221121</v>
      </c>
      <c r="D106" s="19" t="s">
        <v>367</v>
      </c>
      <c r="E106" s="36"/>
      <c r="F106" s="12" t="e">
        <f>VLOOKUP(C106,#REF!,4,FALSE)</f>
        <v>#REF!</v>
      </c>
    </row>
    <row r="107" spans="1:6" ht="17" x14ac:dyDescent="0.2">
      <c r="A107" s="18" t="s">
        <v>357</v>
      </c>
      <c r="B107" s="16" t="s">
        <v>358</v>
      </c>
      <c r="C107" s="18">
        <v>221122</v>
      </c>
      <c r="D107" s="19" t="s">
        <v>368</v>
      </c>
      <c r="E107" s="36"/>
      <c r="F107" s="12" t="e">
        <f>VLOOKUP(C107,#REF!,4,FALSE)</f>
        <v>#REF!</v>
      </c>
    </row>
    <row r="108" spans="1:6" ht="17" x14ac:dyDescent="0.2">
      <c r="A108" s="18" t="s">
        <v>357</v>
      </c>
      <c r="B108" s="16" t="s">
        <v>358</v>
      </c>
      <c r="C108" s="18">
        <v>221210</v>
      </c>
      <c r="D108" s="19" t="s">
        <v>369</v>
      </c>
      <c r="E108" s="27"/>
      <c r="F108" s="12" t="e">
        <f>VLOOKUP(C108,#REF!,4,FALSE)</f>
        <v>#REF!</v>
      </c>
    </row>
    <row r="109" spans="1:6" ht="17" x14ac:dyDescent="0.2">
      <c r="A109" s="18" t="s">
        <v>357</v>
      </c>
      <c r="B109" s="16" t="s">
        <v>358</v>
      </c>
      <c r="C109" s="18">
        <v>221310</v>
      </c>
      <c r="D109" s="19" t="s">
        <v>370</v>
      </c>
      <c r="E109" s="22">
        <v>27.5</v>
      </c>
      <c r="F109" s="12" t="e">
        <f>VLOOKUP(C109,#REF!,4,FALSE)</f>
        <v>#REF!</v>
      </c>
    </row>
    <row r="110" spans="1:6" ht="17" x14ac:dyDescent="0.2">
      <c r="A110" s="18" t="s">
        <v>357</v>
      </c>
      <c r="B110" s="16" t="s">
        <v>358</v>
      </c>
      <c r="C110" s="18">
        <v>221320</v>
      </c>
      <c r="D110" s="19" t="s">
        <v>371</v>
      </c>
      <c r="E110" s="22">
        <v>20.5</v>
      </c>
      <c r="F110" s="12" t="e">
        <f>VLOOKUP(C110,#REF!,4,FALSE)</f>
        <v>#REF!</v>
      </c>
    </row>
    <row r="111" spans="1:6" ht="17" x14ac:dyDescent="0.2">
      <c r="A111" s="18" t="s">
        <v>357</v>
      </c>
      <c r="B111" s="16" t="s">
        <v>358</v>
      </c>
      <c r="C111" s="18">
        <v>221330</v>
      </c>
      <c r="D111" s="19" t="s">
        <v>372</v>
      </c>
      <c r="E111" s="22">
        <v>15</v>
      </c>
      <c r="F111" s="12" t="e">
        <f>VLOOKUP(C111,#REF!,4,FALSE)</f>
        <v>#REF!</v>
      </c>
    </row>
    <row r="112" spans="1:6" ht="17" x14ac:dyDescent="0.2">
      <c r="A112" s="18" t="s">
        <v>373</v>
      </c>
      <c r="B112" s="16" t="s">
        <v>374</v>
      </c>
      <c r="C112" s="18">
        <v>236115</v>
      </c>
      <c r="D112" s="19" t="s">
        <v>375</v>
      </c>
      <c r="E112" s="22">
        <v>36.5</v>
      </c>
      <c r="F112" s="12" t="e">
        <f>VLOOKUP(C112,#REF!,4,FALSE)</f>
        <v>#REF!</v>
      </c>
    </row>
    <row r="113" spans="1:6" ht="17" x14ac:dyDescent="0.2">
      <c r="A113" s="18" t="s">
        <v>373</v>
      </c>
      <c r="B113" s="16" t="s">
        <v>374</v>
      </c>
      <c r="C113" s="18">
        <v>236116</v>
      </c>
      <c r="D113" s="19" t="s">
        <v>376</v>
      </c>
      <c r="E113" s="22">
        <v>36.5</v>
      </c>
      <c r="F113" s="12" t="e">
        <f>VLOOKUP(C113,#REF!,4,FALSE)</f>
        <v>#REF!</v>
      </c>
    </row>
    <row r="114" spans="1:6" ht="17" x14ac:dyDescent="0.2">
      <c r="A114" s="18" t="s">
        <v>373</v>
      </c>
      <c r="B114" s="16" t="s">
        <v>374</v>
      </c>
      <c r="C114" s="18">
        <v>236117</v>
      </c>
      <c r="D114" s="19" t="s">
        <v>377</v>
      </c>
      <c r="E114" s="22">
        <v>36.5</v>
      </c>
      <c r="F114" s="12" t="e">
        <f>VLOOKUP(C114,#REF!,4,FALSE)</f>
        <v>#REF!</v>
      </c>
    </row>
    <row r="115" spans="1:6" ht="17" x14ac:dyDescent="0.2">
      <c r="A115" s="18" t="s">
        <v>373</v>
      </c>
      <c r="B115" s="16" t="s">
        <v>374</v>
      </c>
      <c r="C115" s="18">
        <v>236118</v>
      </c>
      <c r="D115" s="19" t="s">
        <v>378</v>
      </c>
      <c r="E115" s="22">
        <v>36.5</v>
      </c>
      <c r="F115" s="12" t="e">
        <f>VLOOKUP(C115,#REF!,4,FALSE)</f>
        <v>#REF!</v>
      </c>
    </row>
    <row r="116" spans="1:6" ht="17" x14ac:dyDescent="0.2">
      <c r="A116" s="18" t="s">
        <v>373</v>
      </c>
      <c r="B116" s="16" t="s">
        <v>374</v>
      </c>
      <c r="C116" s="18">
        <v>236210</v>
      </c>
      <c r="D116" s="19" t="s">
        <v>379</v>
      </c>
      <c r="E116" s="22">
        <v>36.5</v>
      </c>
      <c r="F116" s="12" t="e">
        <f>VLOOKUP(C116,#REF!,4,FALSE)</f>
        <v>#REF!</v>
      </c>
    </row>
    <row r="117" spans="1:6" ht="17" x14ac:dyDescent="0.2">
      <c r="A117" s="18" t="s">
        <v>373</v>
      </c>
      <c r="B117" s="16" t="s">
        <v>374</v>
      </c>
      <c r="C117" s="18">
        <v>236220</v>
      </c>
      <c r="D117" s="19" t="s">
        <v>380</v>
      </c>
      <c r="E117" s="22">
        <v>36.5</v>
      </c>
      <c r="F117" s="12" t="e">
        <f>VLOOKUP(C117,#REF!,4,FALSE)</f>
        <v>#REF!</v>
      </c>
    </row>
    <row r="118" spans="1:6" ht="17" x14ac:dyDescent="0.2">
      <c r="A118" s="18" t="s">
        <v>373</v>
      </c>
      <c r="B118" s="16" t="s">
        <v>381</v>
      </c>
      <c r="C118" s="18">
        <v>237110</v>
      </c>
      <c r="D118" s="19" t="s">
        <v>382</v>
      </c>
      <c r="E118" s="22">
        <v>36.5</v>
      </c>
      <c r="F118" s="12" t="e">
        <f>VLOOKUP(C118,#REF!,4,FALSE)</f>
        <v>#REF!</v>
      </c>
    </row>
    <row r="119" spans="1:6" ht="17" x14ac:dyDescent="0.2">
      <c r="A119" s="18" t="s">
        <v>373</v>
      </c>
      <c r="B119" s="16" t="s">
        <v>381</v>
      </c>
      <c r="C119" s="18">
        <v>237120</v>
      </c>
      <c r="D119" s="19" t="s">
        <v>383</v>
      </c>
      <c r="E119" s="22">
        <v>36.5</v>
      </c>
      <c r="F119" s="12" t="e">
        <f>VLOOKUP(C119,#REF!,4,FALSE)</f>
        <v>#REF!</v>
      </c>
    </row>
    <row r="120" spans="1:6" ht="17" x14ac:dyDescent="0.2">
      <c r="A120" s="18" t="s">
        <v>373</v>
      </c>
      <c r="B120" s="16" t="s">
        <v>381</v>
      </c>
      <c r="C120" s="18">
        <v>237130</v>
      </c>
      <c r="D120" s="19" t="s">
        <v>384</v>
      </c>
      <c r="E120" s="22">
        <v>36.5</v>
      </c>
      <c r="F120" s="12" t="e">
        <f>VLOOKUP(C120,#REF!,4,FALSE)</f>
        <v>#REF!</v>
      </c>
    </row>
    <row r="121" spans="1:6" ht="17" x14ac:dyDescent="0.2">
      <c r="A121" s="18" t="s">
        <v>373</v>
      </c>
      <c r="B121" s="16" t="s">
        <v>381</v>
      </c>
      <c r="C121" s="18">
        <v>237210</v>
      </c>
      <c r="D121" s="19" t="s">
        <v>385</v>
      </c>
      <c r="E121" s="22">
        <v>27.5</v>
      </c>
      <c r="F121" s="12" t="e">
        <f>VLOOKUP(C121,#REF!,4,FALSE)</f>
        <v>#REF!</v>
      </c>
    </row>
    <row r="122" spans="1:6" ht="17" x14ac:dyDescent="0.2">
      <c r="A122" s="18" t="s">
        <v>373</v>
      </c>
      <c r="B122" s="16" t="s">
        <v>381</v>
      </c>
      <c r="C122" s="18">
        <v>237310</v>
      </c>
      <c r="D122" s="19" t="s">
        <v>386</v>
      </c>
      <c r="E122" s="22">
        <v>36.5</v>
      </c>
      <c r="F122" s="12" t="e">
        <f>VLOOKUP(C122,#REF!,4,FALSE)</f>
        <v>#REF!</v>
      </c>
    </row>
    <row r="123" spans="1:6" ht="17" x14ac:dyDescent="0.2">
      <c r="A123" s="18" t="s">
        <v>373</v>
      </c>
      <c r="B123" s="16" t="s">
        <v>381</v>
      </c>
      <c r="C123" s="18">
        <v>237990</v>
      </c>
      <c r="D123" s="19" t="s">
        <v>387</v>
      </c>
      <c r="E123" s="22">
        <v>36.5</v>
      </c>
      <c r="F123" s="12" t="e">
        <f>VLOOKUP(C123,#REF!,4,FALSE)</f>
        <v>#REF!</v>
      </c>
    </row>
    <row r="124" spans="1:6" ht="20" x14ac:dyDescent="0.2">
      <c r="A124" s="18" t="s">
        <v>373</v>
      </c>
      <c r="B124" s="16" t="s">
        <v>381</v>
      </c>
      <c r="C124" s="18" t="s">
        <v>388</v>
      </c>
      <c r="D124" s="19" t="s">
        <v>389</v>
      </c>
      <c r="E124" s="22">
        <v>27.5</v>
      </c>
      <c r="F124" s="12" t="e">
        <f>VLOOKUP(C124,#REF!,4,FALSE)</f>
        <v>#REF!</v>
      </c>
    </row>
    <row r="125" spans="1:6" ht="17" x14ac:dyDescent="0.2">
      <c r="A125" s="18" t="s">
        <v>373</v>
      </c>
      <c r="B125" s="16" t="s">
        <v>391</v>
      </c>
      <c r="C125" s="18">
        <v>238110</v>
      </c>
      <c r="D125" s="19" t="s">
        <v>392</v>
      </c>
      <c r="E125" s="22">
        <v>15</v>
      </c>
      <c r="F125" s="12" t="e">
        <f>VLOOKUP(C125,#REF!,4,FALSE)</f>
        <v>#REF!</v>
      </c>
    </row>
    <row r="126" spans="1:6" ht="17" x14ac:dyDescent="0.2">
      <c r="A126" s="18" t="s">
        <v>373</v>
      </c>
      <c r="B126" s="16" t="s">
        <v>391</v>
      </c>
      <c r="C126" s="18">
        <v>238120</v>
      </c>
      <c r="D126" s="19" t="s">
        <v>393</v>
      </c>
      <c r="E126" s="22">
        <v>15</v>
      </c>
      <c r="F126" s="12" t="e">
        <f>VLOOKUP(C126,#REF!,4,FALSE)</f>
        <v>#REF!</v>
      </c>
    </row>
    <row r="127" spans="1:6" ht="17" x14ac:dyDescent="0.2">
      <c r="A127" s="18" t="s">
        <v>373</v>
      </c>
      <c r="B127" s="16" t="s">
        <v>391</v>
      </c>
      <c r="C127" s="18">
        <v>238130</v>
      </c>
      <c r="D127" s="19" t="s">
        <v>394</v>
      </c>
      <c r="E127" s="22">
        <v>15</v>
      </c>
      <c r="F127" s="12" t="e">
        <f>VLOOKUP(C127,#REF!,4,FALSE)</f>
        <v>#REF!</v>
      </c>
    </row>
    <row r="128" spans="1:6" ht="17" x14ac:dyDescent="0.2">
      <c r="A128" s="18" t="s">
        <v>373</v>
      </c>
      <c r="B128" s="16" t="s">
        <v>391</v>
      </c>
      <c r="C128" s="18">
        <v>238140</v>
      </c>
      <c r="D128" s="19" t="s">
        <v>395</v>
      </c>
      <c r="E128" s="22">
        <v>15</v>
      </c>
      <c r="F128" s="12" t="e">
        <f>VLOOKUP(C128,#REF!,4,FALSE)</f>
        <v>#REF!</v>
      </c>
    </row>
    <row r="129" spans="1:6" ht="17" x14ac:dyDescent="0.2">
      <c r="A129" s="18" t="s">
        <v>373</v>
      </c>
      <c r="B129" s="16" t="s">
        <v>391</v>
      </c>
      <c r="C129" s="18">
        <v>238150</v>
      </c>
      <c r="D129" s="19" t="s">
        <v>396</v>
      </c>
      <c r="E129" s="22">
        <v>15</v>
      </c>
      <c r="F129" s="12" t="e">
        <f>VLOOKUP(C129,#REF!,4,FALSE)</f>
        <v>#REF!</v>
      </c>
    </row>
    <row r="130" spans="1:6" ht="17" x14ac:dyDescent="0.2">
      <c r="A130" s="18" t="s">
        <v>373</v>
      </c>
      <c r="B130" s="16" t="s">
        <v>391</v>
      </c>
      <c r="C130" s="18">
        <v>238160</v>
      </c>
      <c r="D130" s="19" t="s">
        <v>397</v>
      </c>
      <c r="E130" s="22">
        <v>15</v>
      </c>
      <c r="F130" s="12" t="e">
        <f>VLOOKUP(C130,#REF!,4,FALSE)</f>
        <v>#REF!</v>
      </c>
    </row>
    <row r="131" spans="1:6" ht="17" x14ac:dyDescent="0.2">
      <c r="A131" s="18" t="s">
        <v>373</v>
      </c>
      <c r="B131" s="16" t="s">
        <v>391</v>
      </c>
      <c r="C131" s="18">
        <v>238170</v>
      </c>
      <c r="D131" s="19" t="s">
        <v>398</v>
      </c>
      <c r="E131" s="22">
        <v>15</v>
      </c>
      <c r="F131" s="12" t="e">
        <f>VLOOKUP(C131,#REF!,4,FALSE)</f>
        <v>#REF!</v>
      </c>
    </row>
    <row r="132" spans="1:6" ht="17" x14ac:dyDescent="0.2">
      <c r="A132" s="18" t="s">
        <v>373</v>
      </c>
      <c r="B132" s="16" t="s">
        <v>391</v>
      </c>
      <c r="C132" s="18">
        <v>238190</v>
      </c>
      <c r="D132" s="19" t="s">
        <v>399</v>
      </c>
      <c r="E132" s="22">
        <v>15</v>
      </c>
      <c r="F132" s="12" t="e">
        <f>VLOOKUP(C132,#REF!,4,FALSE)</f>
        <v>#REF!</v>
      </c>
    </row>
    <row r="133" spans="1:6" ht="17" x14ac:dyDescent="0.2">
      <c r="A133" s="18" t="s">
        <v>373</v>
      </c>
      <c r="B133" s="16" t="s">
        <v>391</v>
      </c>
      <c r="C133" s="18">
        <v>238210</v>
      </c>
      <c r="D133" s="19" t="s">
        <v>89</v>
      </c>
      <c r="E133" s="22">
        <v>15</v>
      </c>
      <c r="F133" s="12" t="e">
        <f>VLOOKUP(C133,#REF!,4,FALSE)</f>
        <v>#REF!</v>
      </c>
    </row>
    <row r="134" spans="1:6" ht="17" x14ac:dyDescent="0.2">
      <c r="A134" s="18" t="s">
        <v>373</v>
      </c>
      <c r="B134" s="16" t="s">
        <v>391</v>
      </c>
      <c r="C134" s="18">
        <v>238220</v>
      </c>
      <c r="D134" s="19" t="s">
        <v>400</v>
      </c>
      <c r="E134" s="22">
        <v>15</v>
      </c>
      <c r="F134" s="12" t="e">
        <f>VLOOKUP(C134,#REF!,4,FALSE)</f>
        <v>#REF!</v>
      </c>
    </row>
    <row r="135" spans="1:6" ht="17" x14ac:dyDescent="0.2">
      <c r="A135" s="18" t="s">
        <v>373</v>
      </c>
      <c r="B135" s="16" t="s">
        <v>391</v>
      </c>
      <c r="C135" s="18">
        <v>238290</v>
      </c>
      <c r="D135" s="19" t="s">
        <v>401</v>
      </c>
      <c r="E135" s="22">
        <v>15</v>
      </c>
      <c r="F135" s="12" t="e">
        <f>VLOOKUP(C135,#REF!,4,FALSE)</f>
        <v>#REF!</v>
      </c>
    </row>
    <row r="136" spans="1:6" ht="17" x14ac:dyDescent="0.2">
      <c r="A136" s="18" t="s">
        <v>373</v>
      </c>
      <c r="B136" s="16" t="s">
        <v>391</v>
      </c>
      <c r="C136" s="18">
        <v>238310</v>
      </c>
      <c r="D136" s="19" t="s">
        <v>402</v>
      </c>
      <c r="E136" s="22">
        <v>15</v>
      </c>
      <c r="F136" s="12" t="e">
        <f>VLOOKUP(C136,#REF!,4,FALSE)</f>
        <v>#REF!</v>
      </c>
    </row>
    <row r="137" spans="1:6" ht="17" x14ac:dyDescent="0.2">
      <c r="A137" s="18" t="s">
        <v>373</v>
      </c>
      <c r="B137" s="16" t="s">
        <v>391</v>
      </c>
      <c r="C137" s="18">
        <v>238320</v>
      </c>
      <c r="D137" s="19" t="s">
        <v>90</v>
      </c>
      <c r="E137" s="22">
        <v>15</v>
      </c>
      <c r="F137" s="12" t="e">
        <f>VLOOKUP(C137,#REF!,4,FALSE)</f>
        <v>#REF!</v>
      </c>
    </row>
    <row r="138" spans="1:6" ht="17" x14ac:dyDescent="0.2">
      <c r="A138" s="18" t="s">
        <v>373</v>
      </c>
      <c r="B138" s="16" t="s">
        <v>391</v>
      </c>
      <c r="C138" s="18">
        <v>238330</v>
      </c>
      <c r="D138" s="19" t="s">
        <v>91</v>
      </c>
      <c r="E138" s="22">
        <v>15</v>
      </c>
      <c r="F138" s="12" t="e">
        <f>VLOOKUP(C138,#REF!,4,FALSE)</f>
        <v>#REF!</v>
      </c>
    </row>
    <row r="139" spans="1:6" ht="17" x14ac:dyDescent="0.2">
      <c r="A139" s="18" t="s">
        <v>373</v>
      </c>
      <c r="B139" s="16" t="s">
        <v>391</v>
      </c>
      <c r="C139" s="18">
        <v>238340</v>
      </c>
      <c r="D139" s="19" t="s">
        <v>92</v>
      </c>
      <c r="E139" s="22">
        <v>15</v>
      </c>
      <c r="F139" s="12" t="e">
        <f>VLOOKUP(C139,#REF!,4,FALSE)</f>
        <v>#REF!</v>
      </c>
    </row>
    <row r="140" spans="1:6" ht="17" x14ac:dyDescent="0.2">
      <c r="A140" s="18" t="s">
        <v>373</v>
      </c>
      <c r="B140" s="16" t="s">
        <v>391</v>
      </c>
      <c r="C140" s="18">
        <v>238350</v>
      </c>
      <c r="D140" s="19" t="s">
        <v>93</v>
      </c>
      <c r="E140" s="22">
        <v>15</v>
      </c>
      <c r="F140" s="12" t="e">
        <f>VLOOKUP(C140,#REF!,4,FALSE)</f>
        <v>#REF!</v>
      </c>
    </row>
    <row r="141" spans="1:6" ht="17" x14ac:dyDescent="0.2">
      <c r="A141" s="18" t="s">
        <v>373</v>
      </c>
      <c r="B141" s="16" t="s">
        <v>391</v>
      </c>
      <c r="C141" s="18">
        <v>238390</v>
      </c>
      <c r="D141" s="19" t="s">
        <v>94</v>
      </c>
      <c r="E141" s="22">
        <v>15</v>
      </c>
      <c r="F141" s="12" t="e">
        <f>VLOOKUP(C141,#REF!,4,FALSE)</f>
        <v>#REF!</v>
      </c>
    </row>
    <row r="142" spans="1:6" ht="17" x14ac:dyDescent="0.2">
      <c r="A142" s="18" t="s">
        <v>373</v>
      </c>
      <c r="B142" s="16" t="s">
        <v>391</v>
      </c>
      <c r="C142" s="18">
        <v>238910</v>
      </c>
      <c r="D142" s="19" t="s">
        <v>95</v>
      </c>
      <c r="E142" s="22">
        <v>15</v>
      </c>
      <c r="F142" s="12" t="e">
        <f>VLOOKUP(C142,#REF!,4,FALSE)</f>
        <v>#REF!</v>
      </c>
    </row>
    <row r="143" spans="1:6" ht="17" x14ac:dyDescent="0.2">
      <c r="A143" s="18" t="s">
        <v>373</v>
      </c>
      <c r="B143" s="16" t="s">
        <v>391</v>
      </c>
      <c r="C143" s="18">
        <v>238990</v>
      </c>
      <c r="D143" s="19" t="s">
        <v>96</v>
      </c>
      <c r="E143" s="22">
        <v>15</v>
      </c>
      <c r="F143" s="12" t="e">
        <f>VLOOKUP(C143,#REF!,4,FALSE)</f>
        <v>#REF!</v>
      </c>
    </row>
    <row r="144" spans="1:6" ht="20" x14ac:dyDescent="0.2">
      <c r="A144" s="18" t="s">
        <v>373</v>
      </c>
      <c r="B144" s="16" t="s">
        <v>391</v>
      </c>
      <c r="C144" s="18" t="s">
        <v>403</v>
      </c>
      <c r="D144" s="19" t="s">
        <v>404</v>
      </c>
      <c r="E144" s="22">
        <v>15</v>
      </c>
      <c r="F144" s="12" t="e">
        <f>VLOOKUP(C144,#REF!,4,FALSE)</f>
        <v>#REF!</v>
      </c>
    </row>
    <row r="145" spans="1:6" ht="17" x14ac:dyDescent="0.2">
      <c r="A145" s="18" t="s">
        <v>406</v>
      </c>
      <c r="B145" s="16" t="s">
        <v>407</v>
      </c>
      <c r="C145" s="18">
        <v>311111</v>
      </c>
      <c r="D145" s="19" t="s">
        <v>408</v>
      </c>
      <c r="E145" s="27"/>
      <c r="F145" s="12" t="e">
        <f>VLOOKUP(C145,#REF!,4,FALSE)</f>
        <v>#REF!</v>
      </c>
    </row>
    <row r="146" spans="1:6" ht="17" x14ac:dyDescent="0.2">
      <c r="A146" s="18" t="s">
        <v>406</v>
      </c>
      <c r="B146" s="16" t="s">
        <v>407</v>
      </c>
      <c r="C146" s="18">
        <v>311119</v>
      </c>
      <c r="D146" s="19" t="s">
        <v>409</v>
      </c>
      <c r="E146" s="27"/>
      <c r="F146" s="12" t="e">
        <f>VLOOKUP(C146,#REF!,4,FALSE)</f>
        <v>#REF!</v>
      </c>
    </row>
    <row r="147" spans="1:6" ht="17" x14ac:dyDescent="0.2">
      <c r="A147" s="18" t="s">
        <v>406</v>
      </c>
      <c r="B147" s="16" t="s">
        <v>407</v>
      </c>
      <c r="C147" s="18">
        <v>311211</v>
      </c>
      <c r="D147" s="19" t="s">
        <v>410</v>
      </c>
      <c r="E147" s="27"/>
      <c r="F147" s="12" t="e">
        <f>VLOOKUP(C147,#REF!,4,FALSE)</f>
        <v>#REF!</v>
      </c>
    </row>
    <row r="148" spans="1:6" ht="17" x14ac:dyDescent="0.2">
      <c r="A148" s="18" t="s">
        <v>406</v>
      </c>
      <c r="B148" s="16" t="s">
        <v>407</v>
      </c>
      <c r="C148" s="18">
        <v>311212</v>
      </c>
      <c r="D148" s="19" t="s">
        <v>411</v>
      </c>
      <c r="E148" s="27"/>
      <c r="F148" s="12" t="e">
        <f>VLOOKUP(C148,#REF!,4,FALSE)</f>
        <v>#REF!</v>
      </c>
    </row>
    <row r="149" spans="1:6" ht="17" x14ac:dyDescent="0.2">
      <c r="A149" s="18" t="s">
        <v>406</v>
      </c>
      <c r="B149" s="16" t="s">
        <v>407</v>
      </c>
      <c r="C149" s="18">
        <v>311213</v>
      </c>
      <c r="D149" s="19" t="s">
        <v>412</v>
      </c>
      <c r="E149" s="27"/>
      <c r="F149" s="12" t="e">
        <f>VLOOKUP(C149,#REF!,4,FALSE)</f>
        <v>#REF!</v>
      </c>
    </row>
    <row r="150" spans="1:6" ht="17" x14ac:dyDescent="0.2">
      <c r="A150" s="18" t="s">
        <v>406</v>
      </c>
      <c r="B150" s="16" t="s">
        <v>407</v>
      </c>
      <c r="C150" s="18">
        <v>311221</v>
      </c>
      <c r="D150" s="19" t="s">
        <v>413</v>
      </c>
      <c r="E150" s="27"/>
      <c r="F150" s="12" t="e">
        <f>VLOOKUP(C150,#REF!,4,FALSE)</f>
        <v>#REF!</v>
      </c>
    </row>
    <row r="151" spans="1:6" ht="17" x14ac:dyDescent="0.2">
      <c r="A151" s="18" t="s">
        <v>406</v>
      </c>
      <c r="B151" s="16" t="s">
        <v>407</v>
      </c>
      <c r="C151" s="18">
        <v>311224</v>
      </c>
      <c r="D151" s="19" t="s">
        <v>414</v>
      </c>
      <c r="E151" s="27"/>
      <c r="F151" s="12" t="e">
        <f>VLOOKUP(C151,#REF!,4,FALSE)</f>
        <v>#REF!</v>
      </c>
    </row>
    <row r="152" spans="1:6" ht="17" x14ac:dyDescent="0.2">
      <c r="A152" s="18" t="s">
        <v>406</v>
      </c>
      <c r="B152" s="16" t="s">
        <v>407</v>
      </c>
      <c r="C152" s="18">
        <v>311225</v>
      </c>
      <c r="D152" s="19" t="s">
        <v>415</v>
      </c>
      <c r="E152" s="27"/>
      <c r="F152" s="12" t="e">
        <f>VLOOKUP(C152,#REF!,4,FALSE)</f>
        <v>#REF!</v>
      </c>
    </row>
    <row r="153" spans="1:6" ht="17" x14ac:dyDescent="0.2">
      <c r="A153" s="18" t="s">
        <v>406</v>
      </c>
      <c r="B153" s="16" t="s">
        <v>407</v>
      </c>
      <c r="C153" s="18">
        <v>311230</v>
      </c>
      <c r="D153" s="19" t="s">
        <v>97</v>
      </c>
      <c r="E153" s="27"/>
      <c r="F153" s="12" t="e">
        <f>VLOOKUP(C153,#REF!,4,FALSE)</f>
        <v>#REF!</v>
      </c>
    </row>
    <row r="154" spans="1:6" ht="17" x14ac:dyDescent="0.2">
      <c r="A154" s="18" t="s">
        <v>406</v>
      </c>
      <c r="B154" s="16" t="s">
        <v>407</v>
      </c>
      <c r="C154" s="18">
        <v>311313</v>
      </c>
      <c r="D154" s="19" t="s">
        <v>416</v>
      </c>
      <c r="E154" s="27"/>
      <c r="F154" s="12" t="e">
        <f>VLOOKUP(C154,#REF!,4,FALSE)</f>
        <v>#REF!</v>
      </c>
    </row>
    <row r="155" spans="1:6" ht="17" x14ac:dyDescent="0.2">
      <c r="A155" s="18" t="s">
        <v>406</v>
      </c>
      <c r="B155" s="16" t="s">
        <v>407</v>
      </c>
      <c r="C155" s="18">
        <v>311314</v>
      </c>
      <c r="D155" s="19" t="s">
        <v>417</v>
      </c>
      <c r="E155" s="27"/>
      <c r="F155" s="12" t="e">
        <f>VLOOKUP(C155,#REF!,4,FALSE)</f>
        <v>#REF!</v>
      </c>
    </row>
    <row r="156" spans="1:6" ht="17" x14ac:dyDescent="0.2">
      <c r="A156" s="18" t="s">
        <v>406</v>
      </c>
      <c r="B156" s="16" t="s">
        <v>407</v>
      </c>
      <c r="C156" s="18">
        <v>311340</v>
      </c>
      <c r="D156" s="19" t="s">
        <v>98</v>
      </c>
      <c r="E156" s="27"/>
      <c r="F156" s="12" t="e">
        <f>VLOOKUP(C156,#REF!,4,FALSE)</f>
        <v>#REF!</v>
      </c>
    </row>
    <row r="157" spans="1:6" ht="17" x14ac:dyDescent="0.2">
      <c r="A157" s="18" t="s">
        <v>406</v>
      </c>
      <c r="B157" s="16" t="s">
        <v>407</v>
      </c>
      <c r="C157" s="18">
        <v>311351</v>
      </c>
      <c r="D157" s="19" t="s">
        <v>418</v>
      </c>
      <c r="E157" s="27"/>
      <c r="F157" s="12" t="e">
        <f>VLOOKUP(C157,#REF!,4,FALSE)</f>
        <v>#REF!</v>
      </c>
    </row>
    <row r="158" spans="1:6" ht="17" x14ac:dyDescent="0.2">
      <c r="A158" s="18" t="s">
        <v>406</v>
      </c>
      <c r="B158" s="16" t="s">
        <v>407</v>
      </c>
      <c r="C158" s="18">
        <v>311352</v>
      </c>
      <c r="D158" s="19" t="s">
        <v>419</v>
      </c>
      <c r="E158" s="27"/>
      <c r="F158" s="12" t="e">
        <f>VLOOKUP(C158,#REF!,4,FALSE)</f>
        <v>#REF!</v>
      </c>
    </row>
    <row r="159" spans="1:6" ht="17" x14ac:dyDescent="0.2">
      <c r="A159" s="18" t="s">
        <v>406</v>
      </c>
      <c r="B159" s="16" t="s">
        <v>407</v>
      </c>
      <c r="C159" s="18">
        <v>311411</v>
      </c>
      <c r="D159" s="19" t="s">
        <v>420</v>
      </c>
      <c r="E159" s="27"/>
      <c r="F159" s="12" t="e">
        <f>VLOOKUP(C159,#REF!,4,FALSE)</f>
        <v>#REF!</v>
      </c>
    </row>
    <row r="160" spans="1:6" ht="17" x14ac:dyDescent="0.2">
      <c r="A160" s="18" t="s">
        <v>406</v>
      </c>
      <c r="B160" s="16" t="s">
        <v>407</v>
      </c>
      <c r="C160" s="18">
        <v>311412</v>
      </c>
      <c r="D160" s="19" t="s">
        <v>421</v>
      </c>
      <c r="E160" s="27"/>
      <c r="F160" s="12" t="e">
        <f>VLOOKUP(C160,#REF!,4,FALSE)</f>
        <v>#REF!</v>
      </c>
    </row>
    <row r="161" spans="1:6" ht="20" x14ac:dyDescent="0.2">
      <c r="A161" s="18" t="s">
        <v>406</v>
      </c>
      <c r="B161" s="16" t="s">
        <v>407</v>
      </c>
      <c r="C161" s="18">
        <v>311421</v>
      </c>
      <c r="D161" s="19" t="s">
        <v>422</v>
      </c>
      <c r="E161" s="27"/>
      <c r="F161" s="12" t="e">
        <f>VLOOKUP(C161,#REF!,4,FALSE)</f>
        <v>#REF!</v>
      </c>
    </row>
    <row r="162" spans="1:6" ht="17" x14ac:dyDescent="0.2">
      <c r="A162" s="18" t="s">
        <v>406</v>
      </c>
      <c r="B162" s="16" t="s">
        <v>407</v>
      </c>
      <c r="C162" s="18">
        <v>311422</v>
      </c>
      <c r="D162" s="19" t="s">
        <v>424</v>
      </c>
      <c r="E162" s="27"/>
      <c r="F162" s="12" t="e">
        <f>VLOOKUP(C162,#REF!,4,FALSE)</f>
        <v>#REF!</v>
      </c>
    </row>
    <row r="163" spans="1:6" ht="17" x14ac:dyDescent="0.2">
      <c r="A163" s="18" t="s">
        <v>406</v>
      </c>
      <c r="B163" s="16" t="s">
        <v>407</v>
      </c>
      <c r="C163" s="18">
        <v>311423</v>
      </c>
      <c r="D163" s="19" t="s">
        <v>425</v>
      </c>
      <c r="E163" s="27"/>
      <c r="F163" s="12" t="e">
        <f>VLOOKUP(C163,#REF!,4,FALSE)</f>
        <v>#REF!</v>
      </c>
    </row>
    <row r="164" spans="1:6" ht="17" x14ac:dyDescent="0.2">
      <c r="A164" s="18" t="s">
        <v>406</v>
      </c>
      <c r="B164" s="16" t="s">
        <v>407</v>
      </c>
      <c r="C164" s="18">
        <v>311511</v>
      </c>
      <c r="D164" s="19" t="s">
        <v>426</v>
      </c>
      <c r="E164" s="27"/>
      <c r="F164" s="12" t="e">
        <f>VLOOKUP(C164,#REF!,4,FALSE)</f>
        <v>#REF!</v>
      </c>
    </row>
    <row r="165" spans="1:6" ht="17" x14ac:dyDescent="0.2">
      <c r="A165" s="18" t="s">
        <v>406</v>
      </c>
      <c r="B165" s="16" t="s">
        <v>407</v>
      </c>
      <c r="C165" s="18">
        <v>311512</v>
      </c>
      <c r="D165" s="19" t="s">
        <v>427</v>
      </c>
      <c r="E165" s="27"/>
      <c r="F165" s="12" t="e">
        <f>VLOOKUP(C165,#REF!,4,FALSE)</f>
        <v>#REF!</v>
      </c>
    </row>
    <row r="166" spans="1:6" ht="17" x14ac:dyDescent="0.2">
      <c r="A166" s="18" t="s">
        <v>406</v>
      </c>
      <c r="B166" s="16" t="s">
        <v>407</v>
      </c>
      <c r="C166" s="18">
        <v>311513</v>
      </c>
      <c r="D166" s="19" t="s">
        <v>428</v>
      </c>
      <c r="E166" s="27"/>
      <c r="F166" s="12" t="e">
        <f>VLOOKUP(C166,#REF!,4,FALSE)</f>
        <v>#REF!</v>
      </c>
    </row>
    <row r="167" spans="1:6" ht="17" x14ac:dyDescent="0.2">
      <c r="A167" s="18" t="s">
        <v>406</v>
      </c>
      <c r="B167" s="16" t="s">
        <v>407</v>
      </c>
      <c r="C167" s="18">
        <v>311514</v>
      </c>
      <c r="D167" s="19" t="s">
        <v>429</v>
      </c>
      <c r="E167" s="27"/>
      <c r="F167" s="12" t="e">
        <f>VLOOKUP(C167,#REF!,4,FALSE)</f>
        <v>#REF!</v>
      </c>
    </row>
    <row r="168" spans="1:6" ht="17" x14ac:dyDescent="0.2">
      <c r="A168" s="18" t="s">
        <v>406</v>
      </c>
      <c r="B168" s="16" t="s">
        <v>407</v>
      </c>
      <c r="C168" s="18">
        <v>311520</v>
      </c>
      <c r="D168" s="19" t="s">
        <v>99</v>
      </c>
      <c r="E168" s="27"/>
      <c r="F168" s="12" t="e">
        <f>VLOOKUP(C168,#REF!,4,FALSE)</f>
        <v>#REF!</v>
      </c>
    </row>
    <row r="169" spans="1:6" ht="17" x14ac:dyDescent="0.2">
      <c r="A169" s="18" t="s">
        <v>406</v>
      </c>
      <c r="B169" s="16" t="s">
        <v>407</v>
      </c>
      <c r="C169" s="18">
        <v>311611</v>
      </c>
      <c r="D169" s="19" t="s">
        <v>430</v>
      </c>
      <c r="E169" s="27"/>
      <c r="F169" s="12" t="e">
        <f>VLOOKUP(C169,#REF!,4,FALSE)</f>
        <v>#REF!</v>
      </c>
    </row>
    <row r="170" spans="1:6" ht="17" x14ac:dyDescent="0.2">
      <c r="A170" s="18" t="s">
        <v>406</v>
      </c>
      <c r="B170" s="16" t="s">
        <v>407</v>
      </c>
      <c r="C170" s="18">
        <v>311612</v>
      </c>
      <c r="D170" s="19" t="s">
        <v>431</v>
      </c>
      <c r="E170" s="27"/>
      <c r="F170" s="12" t="e">
        <f>VLOOKUP(C170,#REF!,4,FALSE)</f>
        <v>#REF!</v>
      </c>
    </row>
    <row r="171" spans="1:6" ht="17" x14ac:dyDescent="0.2">
      <c r="A171" s="18" t="s">
        <v>406</v>
      </c>
      <c r="B171" s="16" t="s">
        <v>407</v>
      </c>
      <c r="C171" s="18">
        <v>311613</v>
      </c>
      <c r="D171" s="19" t="s">
        <v>432</v>
      </c>
      <c r="E171" s="27"/>
      <c r="F171" s="12" t="e">
        <f>VLOOKUP(C171,#REF!,4,FALSE)</f>
        <v>#REF!</v>
      </c>
    </row>
    <row r="172" spans="1:6" ht="17" x14ac:dyDescent="0.2">
      <c r="A172" s="18" t="s">
        <v>406</v>
      </c>
      <c r="B172" s="16" t="s">
        <v>407</v>
      </c>
      <c r="C172" s="18">
        <v>311615</v>
      </c>
      <c r="D172" s="19" t="s">
        <v>433</v>
      </c>
      <c r="E172" s="27"/>
      <c r="F172" s="12" t="e">
        <f>VLOOKUP(C172,#REF!,4,FALSE)</f>
        <v>#REF!</v>
      </c>
    </row>
    <row r="173" spans="1:6" ht="17" x14ac:dyDescent="0.2">
      <c r="A173" s="18" t="s">
        <v>406</v>
      </c>
      <c r="B173" s="16" t="s">
        <v>407</v>
      </c>
      <c r="C173" s="18">
        <v>311710</v>
      </c>
      <c r="D173" s="19" t="s">
        <v>100</v>
      </c>
      <c r="E173" s="27"/>
      <c r="F173" s="12" t="e">
        <f>VLOOKUP(C173,#REF!,4,FALSE)</f>
        <v>#REF!</v>
      </c>
    </row>
    <row r="174" spans="1:6" ht="17" x14ac:dyDescent="0.2">
      <c r="A174" s="18" t="s">
        <v>406</v>
      </c>
      <c r="B174" s="16" t="s">
        <v>407</v>
      </c>
      <c r="C174" s="18">
        <v>311811</v>
      </c>
      <c r="D174" s="19" t="s">
        <v>434</v>
      </c>
      <c r="E174" s="27"/>
      <c r="F174" s="12" t="e">
        <f>VLOOKUP(C174,#REF!,4,FALSE)</f>
        <v>#REF!</v>
      </c>
    </row>
    <row r="175" spans="1:6" ht="17" x14ac:dyDescent="0.2">
      <c r="A175" s="18" t="s">
        <v>406</v>
      </c>
      <c r="B175" s="16" t="s">
        <v>407</v>
      </c>
      <c r="C175" s="18">
        <v>311812</v>
      </c>
      <c r="D175" s="19" t="s">
        <v>435</v>
      </c>
      <c r="E175" s="27"/>
      <c r="F175" s="12" t="e">
        <f>VLOOKUP(C175,#REF!,4,FALSE)</f>
        <v>#REF!</v>
      </c>
    </row>
    <row r="176" spans="1:6" ht="17" x14ac:dyDescent="0.2">
      <c r="A176" s="18" t="s">
        <v>406</v>
      </c>
      <c r="B176" s="16" t="s">
        <v>407</v>
      </c>
      <c r="C176" s="18">
        <v>311813</v>
      </c>
      <c r="D176" s="19" t="s">
        <v>436</v>
      </c>
      <c r="E176" s="27"/>
      <c r="F176" s="12" t="e">
        <f>VLOOKUP(C176,#REF!,4,FALSE)</f>
        <v>#REF!</v>
      </c>
    </row>
    <row r="177" spans="1:6" ht="17" x14ac:dyDescent="0.2">
      <c r="A177" s="18" t="s">
        <v>406</v>
      </c>
      <c r="B177" s="16" t="s">
        <v>407</v>
      </c>
      <c r="C177" s="18">
        <v>311821</v>
      </c>
      <c r="D177" s="19" t="s">
        <v>437</v>
      </c>
      <c r="E177" s="27"/>
      <c r="F177" s="12" t="e">
        <f>VLOOKUP(C177,#REF!,4,FALSE)</f>
        <v>#REF!</v>
      </c>
    </row>
    <row r="178" spans="1:6" ht="17" x14ac:dyDescent="0.2">
      <c r="A178" s="18" t="s">
        <v>406</v>
      </c>
      <c r="B178" s="16" t="s">
        <v>407</v>
      </c>
      <c r="C178" s="18">
        <v>311824</v>
      </c>
      <c r="D178" s="19" t="s">
        <v>438</v>
      </c>
      <c r="E178" s="27"/>
      <c r="F178" s="12" t="e">
        <f>VLOOKUP(C178,#REF!,4,FALSE)</f>
        <v>#REF!</v>
      </c>
    </row>
    <row r="179" spans="1:6" ht="17" x14ac:dyDescent="0.2">
      <c r="A179" s="18" t="s">
        <v>406</v>
      </c>
      <c r="B179" s="16" t="s">
        <v>407</v>
      </c>
      <c r="C179" s="18">
        <v>311830</v>
      </c>
      <c r="D179" s="19" t="s">
        <v>101</v>
      </c>
      <c r="E179" s="27"/>
      <c r="F179" s="12" t="e">
        <f>VLOOKUP(C179,#REF!,4,FALSE)</f>
        <v>#REF!</v>
      </c>
    </row>
    <row r="180" spans="1:6" ht="17" x14ac:dyDescent="0.2">
      <c r="A180" s="18" t="s">
        <v>406</v>
      </c>
      <c r="B180" s="16" t="s">
        <v>407</v>
      </c>
      <c r="C180" s="18">
        <v>311911</v>
      </c>
      <c r="D180" s="19" t="s">
        <v>439</v>
      </c>
      <c r="E180" s="27"/>
      <c r="F180" s="12" t="e">
        <f>VLOOKUP(C180,#REF!,4,FALSE)</f>
        <v>#REF!</v>
      </c>
    </row>
    <row r="181" spans="1:6" ht="17" x14ac:dyDescent="0.2">
      <c r="A181" s="18" t="s">
        <v>406</v>
      </c>
      <c r="B181" s="16" t="s">
        <v>407</v>
      </c>
      <c r="C181" s="18">
        <v>311919</v>
      </c>
      <c r="D181" s="19" t="s">
        <v>440</v>
      </c>
      <c r="E181" s="27"/>
      <c r="F181" s="12" t="e">
        <f>VLOOKUP(C181,#REF!,4,FALSE)</f>
        <v>#REF!</v>
      </c>
    </row>
    <row r="182" spans="1:6" ht="17" x14ac:dyDescent="0.2">
      <c r="A182" s="18" t="s">
        <v>406</v>
      </c>
      <c r="B182" s="16" t="s">
        <v>407</v>
      </c>
      <c r="C182" s="18">
        <v>311920</v>
      </c>
      <c r="D182" s="19" t="s">
        <v>441</v>
      </c>
      <c r="E182" s="27"/>
      <c r="F182" s="12" t="e">
        <f>VLOOKUP(C182,#REF!,4,FALSE)</f>
        <v>#REF!</v>
      </c>
    </row>
    <row r="183" spans="1:6" ht="17" x14ac:dyDescent="0.2">
      <c r="A183" s="18" t="s">
        <v>406</v>
      </c>
      <c r="B183" s="16" t="s">
        <v>407</v>
      </c>
      <c r="C183" s="18">
        <v>311930</v>
      </c>
      <c r="D183" s="19" t="s">
        <v>102</v>
      </c>
      <c r="E183" s="27"/>
      <c r="F183" s="12" t="e">
        <f>VLOOKUP(C183,#REF!,4,FALSE)</f>
        <v>#REF!</v>
      </c>
    </row>
    <row r="184" spans="1:6" ht="17" x14ac:dyDescent="0.2">
      <c r="A184" s="18" t="s">
        <v>406</v>
      </c>
      <c r="B184" s="16" t="s">
        <v>407</v>
      </c>
      <c r="C184" s="18">
        <v>311941</v>
      </c>
      <c r="D184" s="19" t="s">
        <v>442</v>
      </c>
      <c r="E184" s="27"/>
      <c r="F184" s="12" t="e">
        <f>VLOOKUP(C184,#REF!,4,FALSE)</f>
        <v>#REF!</v>
      </c>
    </row>
    <row r="185" spans="1:6" ht="17" x14ac:dyDescent="0.2">
      <c r="A185" s="18" t="s">
        <v>406</v>
      </c>
      <c r="B185" s="16" t="s">
        <v>407</v>
      </c>
      <c r="C185" s="18">
        <v>311942</v>
      </c>
      <c r="D185" s="19" t="s">
        <v>443</v>
      </c>
      <c r="E185" s="27"/>
      <c r="F185" s="12" t="e">
        <f>VLOOKUP(C185,#REF!,4,FALSE)</f>
        <v>#REF!</v>
      </c>
    </row>
    <row r="186" spans="1:6" ht="17" x14ac:dyDescent="0.2">
      <c r="A186" s="18" t="s">
        <v>406</v>
      </c>
      <c r="B186" s="16" t="s">
        <v>407</v>
      </c>
      <c r="C186" s="18">
        <v>311991</v>
      </c>
      <c r="D186" s="19" t="s">
        <v>444</v>
      </c>
      <c r="E186" s="27"/>
      <c r="F186" s="12" t="e">
        <f>VLOOKUP(C186,#REF!,4,FALSE)</f>
        <v>#REF!</v>
      </c>
    </row>
    <row r="187" spans="1:6" ht="17" x14ac:dyDescent="0.2">
      <c r="A187" s="18" t="s">
        <v>406</v>
      </c>
      <c r="B187" s="16" t="s">
        <v>407</v>
      </c>
      <c r="C187" s="18">
        <v>311999</v>
      </c>
      <c r="D187" s="19" t="s">
        <v>445</v>
      </c>
      <c r="E187" s="27"/>
      <c r="F187" s="12" t="e">
        <f>VLOOKUP(C187,#REF!,4,FALSE)</f>
        <v>#REF!</v>
      </c>
    </row>
    <row r="188" spans="1:6" ht="17" x14ac:dyDescent="0.2">
      <c r="A188" s="18" t="s">
        <v>406</v>
      </c>
      <c r="B188" s="16" t="s">
        <v>446</v>
      </c>
      <c r="C188" s="18">
        <v>312111</v>
      </c>
      <c r="D188" s="19" t="s">
        <v>447</v>
      </c>
      <c r="E188" s="27"/>
      <c r="F188" s="12" t="e">
        <f>VLOOKUP(C188,#REF!,4,FALSE)</f>
        <v>#REF!</v>
      </c>
    </row>
    <row r="189" spans="1:6" ht="17" x14ac:dyDescent="0.2">
      <c r="A189" s="18" t="s">
        <v>406</v>
      </c>
      <c r="B189" s="16" t="s">
        <v>446</v>
      </c>
      <c r="C189" s="18">
        <v>312112</v>
      </c>
      <c r="D189" s="19" t="s">
        <v>448</v>
      </c>
      <c r="E189" s="27"/>
      <c r="F189" s="12" t="e">
        <f>VLOOKUP(C189,#REF!,4,FALSE)</f>
        <v>#REF!</v>
      </c>
    </row>
    <row r="190" spans="1:6" ht="17" x14ac:dyDescent="0.2">
      <c r="A190" s="18" t="s">
        <v>406</v>
      </c>
      <c r="B190" s="16" t="s">
        <v>446</v>
      </c>
      <c r="C190" s="18">
        <v>312113</v>
      </c>
      <c r="D190" s="19" t="s">
        <v>449</v>
      </c>
      <c r="E190" s="27"/>
      <c r="F190" s="12" t="e">
        <f>VLOOKUP(C190,#REF!,4,FALSE)</f>
        <v>#REF!</v>
      </c>
    </row>
    <row r="191" spans="1:6" ht="17" x14ac:dyDescent="0.2">
      <c r="A191" s="18" t="s">
        <v>406</v>
      </c>
      <c r="B191" s="16" t="s">
        <v>446</v>
      </c>
      <c r="C191" s="18">
        <v>312120</v>
      </c>
      <c r="D191" s="19" t="s">
        <v>103</v>
      </c>
      <c r="E191" s="27"/>
      <c r="F191" s="12" t="e">
        <f>VLOOKUP(C191,#REF!,4,FALSE)</f>
        <v>#REF!</v>
      </c>
    </row>
    <row r="192" spans="1:6" ht="17" x14ac:dyDescent="0.2">
      <c r="A192" s="18" t="s">
        <v>406</v>
      </c>
      <c r="B192" s="16" t="s">
        <v>446</v>
      </c>
      <c r="C192" s="18">
        <v>312130</v>
      </c>
      <c r="D192" s="19" t="s">
        <v>450</v>
      </c>
      <c r="E192" s="27"/>
      <c r="F192" s="12" t="e">
        <f>VLOOKUP(C192,#REF!,4,FALSE)</f>
        <v>#REF!</v>
      </c>
    </row>
    <row r="193" spans="1:6" ht="17" x14ac:dyDescent="0.2">
      <c r="A193" s="18" t="s">
        <v>406</v>
      </c>
      <c r="B193" s="16" t="s">
        <v>446</v>
      </c>
      <c r="C193" s="18">
        <v>312140</v>
      </c>
      <c r="D193" s="19" t="s">
        <v>451</v>
      </c>
      <c r="E193" s="27"/>
      <c r="F193" s="12" t="e">
        <f>VLOOKUP(C193,#REF!,4,FALSE)</f>
        <v>#REF!</v>
      </c>
    </row>
    <row r="194" spans="1:6" ht="17" x14ac:dyDescent="0.2">
      <c r="A194" s="18" t="s">
        <v>406</v>
      </c>
      <c r="B194" s="16" t="s">
        <v>446</v>
      </c>
      <c r="C194" s="18">
        <v>312230</v>
      </c>
      <c r="D194" s="19" t="s">
        <v>104</v>
      </c>
      <c r="E194" s="27"/>
      <c r="F194" s="12" t="e">
        <f>VLOOKUP(C194,#REF!,4,FALSE)</f>
        <v>#REF!</v>
      </c>
    </row>
    <row r="195" spans="1:6" ht="17" x14ac:dyDescent="0.2">
      <c r="A195" s="18" t="s">
        <v>406</v>
      </c>
      <c r="B195" s="16" t="s">
        <v>452</v>
      </c>
      <c r="C195" s="18">
        <v>313110</v>
      </c>
      <c r="D195" s="19" t="s">
        <v>453</v>
      </c>
      <c r="E195" s="27"/>
      <c r="F195" s="12" t="e">
        <f>VLOOKUP(C195,#REF!,4,FALSE)</f>
        <v>#REF!</v>
      </c>
    </row>
    <row r="196" spans="1:6" ht="17" x14ac:dyDescent="0.2">
      <c r="A196" s="18" t="s">
        <v>406</v>
      </c>
      <c r="B196" s="16" t="s">
        <v>452</v>
      </c>
      <c r="C196" s="18">
        <v>313210</v>
      </c>
      <c r="D196" s="19" t="s">
        <v>105</v>
      </c>
      <c r="E196" s="27"/>
      <c r="F196" s="12" t="e">
        <f>VLOOKUP(C196,#REF!,4,FALSE)</f>
        <v>#REF!</v>
      </c>
    </row>
    <row r="197" spans="1:6" ht="17" x14ac:dyDescent="0.2">
      <c r="A197" s="18" t="s">
        <v>406</v>
      </c>
      <c r="B197" s="16" t="s">
        <v>452</v>
      </c>
      <c r="C197" s="18">
        <v>313220</v>
      </c>
      <c r="D197" s="19" t="s">
        <v>106</v>
      </c>
      <c r="E197" s="27"/>
      <c r="F197" s="12" t="e">
        <f>VLOOKUP(C197,#REF!,4,FALSE)</f>
        <v>#REF!</v>
      </c>
    </row>
    <row r="198" spans="1:6" ht="17" x14ac:dyDescent="0.2">
      <c r="A198" s="18" t="s">
        <v>406</v>
      </c>
      <c r="B198" s="16" t="s">
        <v>452</v>
      </c>
      <c r="C198" s="18">
        <v>313230</v>
      </c>
      <c r="D198" s="19" t="s">
        <v>107</v>
      </c>
      <c r="E198" s="27"/>
      <c r="F198" s="12" t="e">
        <f>VLOOKUP(C198,#REF!,4,FALSE)</f>
        <v>#REF!</v>
      </c>
    </row>
    <row r="199" spans="1:6" ht="17" x14ac:dyDescent="0.2">
      <c r="A199" s="18" t="s">
        <v>406</v>
      </c>
      <c r="B199" s="16" t="s">
        <v>452</v>
      </c>
      <c r="C199" s="18">
        <v>313240</v>
      </c>
      <c r="D199" s="19" t="s">
        <v>108</v>
      </c>
      <c r="E199" s="27"/>
      <c r="F199" s="12" t="e">
        <f>VLOOKUP(C199,#REF!,4,FALSE)</f>
        <v>#REF!</v>
      </c>
    </row>
    <row r="200" spans="1:6" ht="17" x14ac:dyDescent="0.2">
      <c r="A200" s="18" t="s">
        <v>406</v>
      </c>
      <c r="B200" s="16" t="s">
        <v>452</v>
      </c>
      <c r="C200" s="18">
        <v>313310</v>
      </c>
      <c r="D200" s="19" t="s">
        <v>454</v>
      </c>
      <c r="E200" s="27"/>
      <c r="F200" s="12" t="e">
        <f>VLOOKUP(C200,#REF!,4,FALSE)</f>
        <v>#REF!</v>
      </c>
    </row>
    <row r="201" spans="1:6" ht="17" x14ac:dyDescent="0.2">
      <c r="A201" s="18" t="s">
        <v>406</v>
      </c>
      <c r="B201" s="16" t="s">
        <v>452</v>
      </c>
      <c r="C201" s="18">
        <v>313320</v>
      </c>
      <c r="D201" s="19" t="s">
        <v>109</v>
      </c>
      <c r="E201" s="27"/>
      <c r="F201" s="12" t="e">
        <f>VLOOKUP(C201,#REF!,4,FALSE)</f>
        <v>#REF!</v>
      </c>
    </row>
    <row r="202" spans="1:6" ht="17" x14ac:dyDescent="0.2">
      <c r="A202" s="18" t="s">
        <v>406</v>
      </c>
      <c r="B202" s="16" t="s">
        <v>455</v>
      </c>
      <c r="C202" s="18">
        <v>314110</v>
      </c>
      <c r="D202" s="19" t="s">
        <v>110</v>
      </c>
      <c r="E202" s="27"/>
      <c r="F202" s="12" t="e">
        <f>VLOOKUP(C202,#REF!,4,FALSE)</f>
        <v>#REF!</v>
      </c>
    </row>
    <row r="203" spans="1:6" ht="17" x14ac:dyDescent="0.2">
      <c r="A203" s="18" t="s">
        <v>406</v>
      </c>
      <c r="B203" s="16" t="s">
        <v>455</v>
      </c>
      <c r="C203" s="18">
        <v>314120</v>
      </c>
      <c r="D203" s="19" t="s">
        <v>111</v>
      </c>
      <c r="E203" s="27"/>
      <c r="F203" s="12" t="e">
        <f>VLOOKUP(C203,#REF!,4,FALSE)</f>
        <v>#REF!</v>
      </c>
    </row>
    <row r="204" spans="1:6" ht="17" x14ac:dyDescent="0.2">
      <c r="A204" s="18" t="s">
        <v>406</v>
      </c>
      <c r="B204" s="16" t="s">
        <v>455</v>
      </c>
      <c r="C204" s="18">
        <v>314910</v>
      </c>
      <c r="D204" s="19" t="s">
        <v>456</v>
      </c>
      <c r="E204" s="27"/>
      <c r="F204" s="12" t="e">
        <f>VLOOKUP(C204,#REF!,4,FALSE)</f>
        <v>#REF!</v>
      </c>
    </row>
    <row r="205" spans="1:6" ht="17" x14ac:dyDescent="0.2">
      <c r="A205" s="18" t="s">
        <v>406</v>
      </c>
      <c r="B205" s="16" t="s">
        <v>455</v>
      </c>
      <c r="C205" s="18">
        <v>314994</v>
      </c>
      <c r="D205" s="19" t="s">
        <v>457</v>
      </c>
      <c r="E205" s="27"/>
      <c r="F205" s="12" t="e">
        <f>VLOOKUP(C205,#REF!,4,FALSE)</f>
        <v>#REF!</v>
      </c>
    </row>
    <row r="206" spans="1:6" ht="17" x14ac:dyDescent="0.2">
      <c r="A206" s="18" t="s">
        <v>406</v>
      </c>
      <c r="B206" s="16" t="s">
        <v>455</v>
      </c>
      <c r="C206" s="18">
        <v>314999</v>
      </c>
      <c r="D206" s="19" t="s">
        <v>458</v>
      </c>
      <c r="E206" s="27"/>
      <c r="F206" s="12" t="e">
        <f>VLOOKUP(C206,#REF!,4,FALSE)</f>
        <v>#REF!</v>
      </c>
    </row>
    <row r="207" spans="1:6" ht="17" x14ac:dyDescent="0.2">
      <c r="A207" s="18" t="s">
        <v>406</v>
      </c>
      <c r="B207" s="16" t="s">
        <v>459</v>
      </c>
      <c r="C207" s="18">
        <v>315110</v>
      </c>
      <c r="D207" s="19" t="s">
        <v>112</v>
      </c>
      <c r="E207" s="27"/>
      <c r="F207" s="12" t="e">
        <f>VLOOKUP(C207,#REF!,4,FALSE)</f>
        <v>#REF!</v>
      </c>
    </row>
    <row r="208" spans="1:6" ht="17" x14ac:dyDescent="0.2">
      <c r="A208" s="18" t="s">
        <v>406</v>
      </c>
      <c r="B208" s="16" t="s">
        <v>459</v>
      </c>
      <c r="C208" s="18">
        <v>315190</v>
      </c>
      <c r="D208" s="19" t="s">
        <v>460</v>
      </c>
      <c r="E208" s="27"/>
      <c r="F208" s="12" t="e">
        <f>VLOOKUP(C208,#REF!,4,FALSE)</f>
        <v>#REF!</v>
      </c>
    </row>
    <row r="209" spans="1:6" ht="17" x14ac:dyDescent="0.2">
      <c r="A209" s="18" t="s">
        <v>406</v>
      </c>
      <c r="B209" s="16" t="s">
        <v>459</v>
      </c>
      <c r="C209" s="18">
        <v>315210</v>
      </c>
      <c r="D209" s="19" t="s">
        <v>461</v>
      </c>
      <c r="E209" s="27"/>
      <c r="F209" s="12" t="e">
        <f>VLOOKUP(C209,#REF!,4,FALSE)</f>
        <v>#REF!</v>
      </c>
    </row>
    <row r="210" spans="1:6" ht="17" x14ac:dyDescent="0.2">
      <c r="A210" s="18" t="s">
        <v>406</v>
      </c>
      <c r="B210" s="16" t="s">
        <v>459</v>
      </c>
      <c r="C210" s="18">
        <v>315220</v>
      </c>
      <c r="D210" s="19" t="s">
        <v>462</v>
      </c>
      <c r="E210" s="27"/>
      <c r="F210" s="12" t="e">
        <f>VLOOKUP(C210,#REF!,4,FALSE)</f>
        <v>#REF!</v>
      </c>
    </row>
    <row r="211" spans="1:6" ht="17" x14ac:dyDescent="0.2">
      <c r="A211" s="18" t="s">
        <v>406</v>
      </c>
      <c r="B211" s="16" t="s">
        <v>459</v>
      </c>
      <c r="C211" s="18">
        <v>315240</v>
      </c>
      <c r="D211" s="19" t="s">
        <v>463</v>
      </c>
      <c r="E211" s="27"/>
      <c r="F211" s="12" t="e">
        <f>VLOOKUP(C211,#REF!,4,FALSE)</f>
        <v>#REF!</v>
      </c>
    </row>
    <row r="212" spans="1:6" ht="17" x14ac:dyDescent="0.2">
      <c r="A212" s="18" t="s">
        <v>406</v>
      </c>
      <c r="B212" s="16" t="s">
        <v>459</v>
      </c>
      <c r="C212" s="18">
        <v>315280</v>
      </c>
      <c r="D212" s="19" t="s">
        <v>464</v>
      </c>
      <c r="E212" s="27"/>
      <c r="F212" s="12" t="e">
        <f>VLOOKUP(C212,#REF!,4,FALSE)</f>
        <v>#REF!</v>
      </c>
    </row>
    <row r="213" spans="1:6" ht="17" x14ac:dyDescent="0.2">
      <c r="A213" s="18" t="s">
        <v>406</v>
      </c>
      <c r="B213" s="16" t="s">
        <v>459</v>
      </c>
      <c r="C213" s="18">
        <v>315990</v>
      </c>
      <c r="D213" s="19" t="s">
        <v>465</v>
      </c>
      <c r="E213" s="27"/>
      <c r="F213" s="12" t="e">
        <f>VLOOKUP(C213,#REF!,4,FALSE)</f>
        <v>#REF!</v>
      </c>
    </row>
    <row r="214" spans="1:6" ht="17" x14ac:dyDescent="0.2">
      <c r="A214" s="18" t="s">
        <v>406</v>
      </c>
      <c r="B214" s="16" t="s">
        <v>466</v>
      </c>
      <c r="C214" s="18">
        <v>316110</v>
      </c>
      <c r="D214" s="19" t="s">
        <v>113</v>
      </c>
      <c r="E214" s="27"/>
      <c r="F214" s="12" t="e">
        <f>VLOOKUP(C214,#REF!,4,FALSE)</f>
        <v>#REF!</v>
      </c>
    </row>
    <row r="215" spans="1:6" ht="17" x14ac:dyDescent="0.2">
      <c r="A215" s="18" t="s">
        <v>406</v>
      </c>
      <c r="B215" s="16" t="s">
        <v>466</v>
      </c>
      <c r="C215" s="18">
        <v>316210</v>
      </c>
      <c r="D215" s="19" t="s">
        <v>467</v>
      </c>
      <c r="E215" s="27"/>
      <c r="F215" s="12" t="e">
        <f>VLOOKUP(C215,#REF!,4,FALSE)</f>
        <v>#REF!</v>
      </c>
    </row>
    <row r="216" spans="1:6" ht="17" x14ac:dyDescent="0.2">
      <c r="A216" s="18" t="s">
        <v>406</v>
      </c>
      <c r="B216" s="16" t="s">
        <v>466</v>
      </c>
      <c r="C216" s="18">
        <v>316992</v>
      </c>
      <c r="D216" s="19" t="s">
        <v>468</v>
      </c>
      <c r="E216" s="27"/>
      <c r="F216" s="12" t="e">
        <f>VLOOKUP(C216,#REF!,4,FALSE)</f>
        <v>#REF!</v>
      </c>
    </row>
    <row r="217" spans="1:6" ht="17" x14ac:dyDescent="0.2">
      <c r="A217" s="18" t="s">
        <v>406</v>
      </c>
      <c r="B217" s="16" t="s">
        <v>466</v>
      </c>
      <c r="C217" s="18">
        <v>316998</v>
      </c>
      <c r="D217" s="19" t="s">
        <v>469</v>
      </c>
      <c r="E217" s="27"/>
      <c r="F217" s="12" t="e">
        <f>VLOOKUP(C217,#REF!,4,FALSE)</f>
        <v>#REF!</v>
      </c>
    </row>
    <row r="218" spans="1:6" ht="17" x14ac:dyDescent="0.2">
      <c r="A218" s="18" t="s">
        <v>406</v>
      </c>
      <c r="B218" s="16" t="s">
        <v>470</v>
      </c>
      <c r="C218" s="18">
        <v>321113</v>
      </c>
      <c r="D218" s="19" t="s">
        <v>471</v>
      </c>
      <c r="E218" s="27"/>
      <c r="F218" s="12" t="e">
        <f>VLOOKUP(C218,#REF!,4,FALSE)</f>
        <v>#REF!</v>
      </c>
    </row>
    <row r="219" spans="1:6" ht="17" x14ac:dyDescent="0.2">
      <c r="A219" s="18" t="s">
        <v>406</v>
      </c>
      <c r="B219" s="16" t="s">
        <v>470</v>
      </c>
      <c r="C219" s="18">
        <v>321114</v>
      </c>
      <c r="D219" s="19" t="s">
        <v>472</v>
      </c>
      <c r="E219" s="27"/>
      <c r="F219" s="12" t="e">
        <f>VLOOKUP(C219,#REF!,4,FALSE)</f>
        <v>#REF!</v>
      </c>
    </row>
    <row r="220" spans="1:6" ht="17" x14ac:dyDescent="0.2">
      <c r="A220" s="18" t="s">
        <v>406</v>
      </c>
      <c r="B220" s="16" t="s">
        <v>470</v>
      </c>
      <c r="C220" s="18">
        <v>321211</v>
      </c>
      <c r="D220" s="19" t="s">
        <v>473</v>
      </c>
      <c r="E220" s="27"/>
      <c r="F220" s="12" t="e">
        <f>VLOOKUP(C220,#REF!,4,FALSE)</f>
        <v>#REF!</v>
      </c>
    </row>
    <row r="221" spans="1:6" ht="17" x14ac:dyDescent="0.2">
      <c r="A221" s="18" t="s">
        <v>406</v>
      </c>
      <c r="B221" s="16" t="s">
        <v>470</v>
      </c>
      <c r="C221" s="18">
        <v>321212</v>
      </c>
      <c r="D221" s="19" t="s">
        <v>474</v>
      </c>
      <c r="E221" s="27"/>
      <c r="F221" s="12" t="e">
        <f>VLOOKUP(C221,#REF!,4,FALSE)</f>
        <v>#REF!</v>
      </c>
    </row>
    <row r="222" spans="1:6" ht="17" x14ac:dyDescent="0.2">
      <c r="A222" s="18" t="s">
        <v>406</v>
      </c>
      <c r="B222" s="16" t="s">
        <v>470</v>
      </c>
      <c r="C222" s="18">
        <v>321213</v>
      </c>
      <c r="D222" s="19" t="s">
        <v>475</v>
      </c>
      <c r="E222" s="27"/>
      <c r="F222" s="12" t="e">
        <f>VLOOKUP(C222,#REF!,4,FALSE)</f>
        <v>#REF!</v>
      </c>
    </row>
    <row r="223" spans="1:6" ht="17" x14ac:dyDescent="0.2">
      <c r="A223" s="18" t="s">
        <v>406</v>
      </c>
      <c r="B223" s="16" t="s">
        <v>470</v>
      </c>
      <c r="C223" s="18">
        <v>321214</v>
      </c>
      <c r="D223" s="19" t="s">
        <v>476</v>
      </c>
      <c r="E223" s="27"/>
      <c r="F223" s="12" t="e">
        <f>VLOOKUP(C223,#REF!,4,FALSE)</f>
        <v>#REF!</v>
      </c>
    </row>
    <row r="224" spans="1:6" ht="17" x14ac:dyDescent="0.2">
      <c r="A224" s="18" t="s">
        <v>406</v>
      </c>
      <c r="B224" s="16" t="s">
        <v>470</v>
      </c>
      <c r="C224" s="18">
        <v>321219</v>
      </c>
      <c r="D224" s="19" t="s">
        <v>477</v>
      </c>
      <c r="E224" s="27"/>
      <c r="F224" s="12" t="e">
        <f>VLOOKUP(C224,#REF!,4,FALSE)</f>
        <v>#REF!</v>
      </c>
    </row>
    <row r="225" spans="1:6" ht="17" x14ac:dyDescent="0.2">
      <c r="A225" s="18" t="s">
        <v>406</v>
      </c>
      <c r="B225" s="16" t="s">
        <v>470</v>
      </c>
      <c r="C225" s="18">
        <v>321911</v>
      </c>
      <c r="D225" s="19" t="s">
        <v>478</v>
      </c>
      <c r="E225" s="27"/>
      <c r="F225" s="12" t="e">
        <f>VLOOKUP(C225,#REF!,4,FALSE)</f>
        <v>#REF!</v>
      </c>
    </row>
    <row r="226" spans="1:6" ht="17" x14ac:dyDescent="0.2">
      <c r="A226" s="18" t="s">
        <v>406</v>
      </c>
      <c r="B226" s="16" t="s">
        <v>470</v>
      </c>
      <c r="C226" s="18">
        <v>321912</v>
      </c>
      <c r="D226" s="19" t="s">
        <v>479</v>
      </c>
      <c r="E226" s="27"/>
      <c r="F226" s="12" t="e">
        <f>VLOOKUP(C226,#REF!,4,FALSE)</f>
        <v>#REF!</v>
      </c>
    </row>
    <row r="227" spans="1:6" ht="17" x14ac:dyDescent="0.2">
      <c r="A227" s="18" t="s">
        <v>406</v>
      </c>
      <c r="B227" s="16" t="s">
        <v>470</v>
      </c>
      <c r="C227" s="18">
        <v>321918</v>
      </c>
      <c r="D227" s="19" t="s">
        <v>480</v>
      </c>
      <c r="E227" s="27"/>
      <c r="F227" s="12" t="e">
        <f>VLOOKUP(C227,#REF!,4,FALSE)</f>
        <v>#REF!</v>
      </c>
    </row>
    <row r="228" spans="1:6" ht="17" x14ac:dyDescent="0.2">
      <c r="A228" s="18" t="s">
        <v>406</v>
      </c>
      <c r="B228" s="16" t="s">
        <v>470</v>
      </c>
      <c r="C228" s="18">
        <v>321920</v>
      </c>
      <c r="D228" s="19" t="s">
        <v>114</v>
      </c>
      <c r="E228" s="27"/>
      <c r="F228" s="12" t="e">
        <f>VLOOKUP(C228,#REF!,4,FALSE)</f>
        <v>#REF!</v>
      </c>
    </row>
    <row r="229" spans="1:6" ht="17" x14ac:dyDescent="0.2">
      <c r="A229" s="18" t="s">
        <v>406</v>
      </c>
      <c r="B229" s="16" t="s">
        <v>470</v>
      </c>
      <c r="C229" s="18">
        <v>321991</v>
      </c>
      <c r="D229" s="19" t="s">
        <v>481</v>
      </c>
      <c r="E229" s="27"/>
      <c r="F229" s="12" t="e">
        <f>VLOOKUP(C229,#REF!,4,FALSE)</f>
        <v>#REF!</v>
      </c>
    </row>
    <row r="230" spans="1:6" ht="17" x14ac:dyDescent="0.2">
      <c r="A230" s="18" t="s">
        <v>406</v>
      </c>
      <c r="B230" s="16" t="s">
        <v>470</v>
      </c>
      <c r="C230" s="18">
        <v>321992</v>
      </c>
      <c r="D230" s="19" t="s">
        <v>482</v>
      </c>
      <c r="E230" s="27"/>
      <c r="F230" s="12" t="e">
        <f>VLOOKUP(C230,#REF!,4,FALSE)</f>
        <v>#REF!</v>
      </c>
    </row>
    <row r="231" spans="1:6" ht="17" x14ac:dyDescent="0.2">
      <c r="A231" s="18" t="s">
        <v>406</v>
      </c>
      <c r="B231" s="16" t="s">
        <v>470</v>
      </c>
      <c r="C231" s="18">
        <v>321999</v>
      </c>
      <c r="D231" s="19" t="s">
        <v>483</v>
      </c>
      <c r="E231" s="27"/>
      <c r="F231" s="12" t="e">
        <f>VLOOKUP(C231,#REF!,4,FALSE)</f>
        <v>#REF!</v>
      </c>
    </row>
    <row r="232" spans="1:6" ht="17" x14ac:dyDescent="0.2">
      <c r="A232" s="18" t="s">
        <v>406</v>
      </c>
      <c r="B232" s="16" t="s">
        <v>484</v>
      </c>
      <c r="C232" s="18">
        <v>322110</v>
      </c>
      <c r="D232" s="19" t="s">
        <v>485</v>
      </c>
      <c r="E232" s="27"/>
      <c r="F232" s="12" t="e">
        <f>VLOOKUP(C232,#REF!,4,FALSE)</f>
        <v>#REF!</v>
      </c>
    </row>
    <row r="233" spans="1:6" ht="17" x14ac:dyDescent="0.2">
      <c r="A233" s="18" t="s">
        <v>406</v>
      </c>
      <c r="B233" s="16" t="s">
        <v>484</v>
      </c>
      <c r="C233" s="18">
        <v>322121</v>
      </c>
      <c r="D233" s="19" t="s">
        <v>486</v>
      </c>
      <c r="E233" s="27"/>
      <c r="F233" s="12" t="e">
        <f>VLOOKUP(C233,#REF!,4,FALSE)</f>
        <v>#REF!</v>
      </c>
    </row>
    <row r="234" spans="1:6" ht="17" x14ac:dyDescent="0.2">
      <c r="A234" s="18" t="s">
        <v>406</v>
      </c>
      <c r="B234" s="16" t="s">
        <v>484</v>
      </c>
      <c r="C234" s="18">
        <v>322122</v>
      </c>
      <c r="D234" s="19" t="s">
        <v>487</v>
      </c>
      <c r="E234" s="27"/>
      <c r="F234" s="12" t="e">
        <f>VLOOKUP(C234,#REF!,4,FALSE)</f>
        <v>#REF!</v>
      </c>
    </row>
    <row r="235" spans="1:6" ht="17" x14ac:dyDescent="0.2">
      <c r="A235" s="18" t="s">
        <v>406</v>
      </c>
      <c r="B235" s="16" t="s">
        <v>484</v>
      </c>
      <c r="C235" s="18">
        <v>322130</v>
      </c>
      <c r="D235" s="19" t="s">
        <v>488</v>
      </c>
      <c r="E235" s="27"/>
      <c r="F235" s="12" t="e">
        <f>VLOOKUP(C235,#REF!,4,FALSE)</f>
        <v>#REF!</v>
      </c>
    </row>
    <row r="236" spans="1:6" ht="17" x14ac:dyDescent="0.2">
      <c r="A236" s="18" t="s">
        <v>406</v>
      </c>
      <c r="B236" s="16" t="s">
        <v>484</v>
      </c>
      <c r="C236" s="18">
        <v>322211</v>
      </c>
      <c r="D236" s="19" t="s">
        <v>489</v>
      </c>
      <c r="E236" s="27"/>
      <c r="F236" s="12" t="e">
        <f>VLOOKUP(C236,#REF!,4,FALSE)</f>
        <v>#REF!</v>
      </c>
    </row>
    <row r="237" spans="1:6" ht="17" x14ac:dyDescent="0.2">
      <c r="A237" s="18" t="s">
        <v>406</v>
      </c>
      <c r="B237" s="16" t="s">
        <v>484</v>
      </c>
      <c r="C237" s="18">
        <v>322212</v>
      </c>
      <c r="D237" s="19" t="s">
        <v>490</v>
      </c>
      <c r="E237" s="28"/>
      <c r="F237" s="12" t="e">
        <f>VLOOKUP(C237,#REF!,4,FALSE)</f>
        <v>#REF!</v>
      </c>
    </row>
    <row r="238" spans="1:6" ht="17" x14ac:dyDescent="0.2">
      <c r="A238" s="18" t="s">
        <v>406</v>
      </c>
      <c r="B238" s="16" t="s">
        <v>484</v>
      </c>
      <c r="C238" s="18">
        <v>322219</v>
      </c>
      <c r="D238" s="19" t="s">
        <v>491</v>
      </c>
      <c r="E238" s="28"/>
      <c r="F238" s="12" t="e">
        <f>VLOOKUP(C238,#REF!,4,FALSE)</f>
        <v>#REF!</v>
      </c>
    </row>
    <row r="239" spans="1:6" ht="17" x14ac:dyDescent="0.2">
      <c r="A239" s="18" t="s">
        <v>406</v>
      </c>
      <c r="B239" s="16" t="s">
        <v>484</v>
      </c>
      <c r="C239" s="18">
        <v>322220</v>
      </c>
      <c r="D239" s="19" t="s">
        <v>115</v>
      </c>
      <c r="E239" s="28"/>
      <c r="F239" s="12" t="e">
        <f>VLOOKUP(C239,#REF!,4,FALSE)</f>
        <v>#REF!</v>
      </c>
    </row>
    <row r="240" spans="1:6" ht="17" x14ac:dyDescent="0.2">
      <c r="A240" s="18" t="s">
        <v>406</v>
      </c>
      <c r="B240" s="16" t="s">
        <v>484</v>
      </c>
      <c r="C240" s="18">
        <v>322230</v>
      </c>
      <c r="D240" s="19" t="s">
        <v>116</v>
      </c>
      <c r="E240" s="28"/>
      <c r="F240" s="12" t="e">
        <f>VLOOKUP(C240,#REF!,4,FALSE)</f>
        <v>#REF!</v>
      </c>
    </row>
    <row r="241" spans="1:6" ht="17" x14ac:dyDescent="0.2">
      <c r="A241" s="18" t="s">
        <v>406</v>
      </c>
      <c r="B241" s="16" t="s">
        <v>484</v>
      </c>
      <c r="C241" s="18">
        <v>322291</v>
      </c>
      <c r="D241" s="19" t="s">
        <v>492</v>
      </c>
      <c r="E241" s="27"/>
      <c r="F241" s="12" t="e">
        <f>VLOOKUP(C241,#REF!,4,FALSE)</f>
        <v>#REF!</v>
      </c>
    </row>
    <row r="242" spans="1:6" ht="17" x14ac:dyDescent="0.2">
      <c r="A242" s="18" t="s">
        <v>406</v>
      </c>
      <c r="B242" s="16" t="s">
        <v>484</v>
      </c>
      <c r="C242" s="18">
        <v>322299</v>
      </c>
      <c r="D242" s="19" t="s">
        <v>493</v>
      </c>
      <c r="E242" s="27"/>
      <c r="F242" s="12" t="e">
        <f>VLOOKUP(C242,#REF!,4,FALSE)</f>
        <v>#REF!</v>
      </c>
    </row>
    <row r="243" spans="1:6" ht="17" x14ac:dyDescent="0.2">
      <c r="A243" s="18" t="s">
        <v>406</v>
      </c>
      <c r="B243" s="16" t="s">
        <v>494</v>
      </c>
      <c r="C243" s="18">
        <v>323111</v>
      </c>
      <c r="D243" s="19" t="s">
        <v>495</v>
      </c>
      <c r="E243" s="27"/>
      <c r="F243" s="12" t="e">
        <f>VLOOKUP(C243,#REF!,4,FALSE)</f>
        <v>#REF!</v>
      </c>
    </row>
    <row r="244" spans="1:6" ht="17" x14ac:dyDescent="0.2">
      <c r="A244" s="18" t="s">
        <v>406</v>
      </c>
      <c r="B244" s="16" t="s">
        <v>494</v>
      </c>
      <c r="C244" s="18">
        <v>323113</v>
      </c>
      <c r="D244" s="19" t="s">
        <v>496</v>
      </c>
      <c r="E244" s="27"/>
      <c r="F244" s="12" t="e">
        <f>VLOOKUP(C244,#REF!,4,FALSE)</f>
        <v>#REF!</v>
      </c>
    </row>
    <row r="245" spans="1:6" ht="17" x14ac:dyDescent="0.2">
      <c r="A245" s="18" t="s">
        <v>406</v>
      </c>
      <c r="B245" s="16" t="s">
        <v>494</v>
      </c>
      <c r="C245" s="18">
        <v>323117</v>
      </c>
      <c r="D245" s="19" t="s">
        <v>497</v>
      </c>
      <c r="E245" s="27"/>
      <c r="F245" s="12" t="e">
        <f>VLOOKUP(C245,#REF!,4,FALSE)</f>
        <v>#REF!</v>
      </c>
    </row>
    <row r="246" spans="1:6" ht="17" x14ac:dyDescent="0.2">
      <c r="A246" s="18" t="s">
        <v>406</v>
      </c>
      <c r="B246" s="16" t="s">
        <v>494</v>
      </c>
      <c r="C246" s="18">
        <v>323120</v>
      </c>
      <c r="D246" s="19" t="s">
        <v>117</v>
      </c>
      <c r="E246" s="27"/>
      <c r="F246" s="12" t="e">
        <f>VLOOKUP(C246,#REF!,4,FALSE)</f>
        <v>#REF!</v>
      </c>
    </row>
    <row r="247" spans="1:6" ht="20" x14ac:dyDescent="0.2">
      <c r="A247" s="18" t="s">
        <v>406</v>
      </c>
      <c r="B247" s="16" t="s">
        <v>498</v>
      </c>
      <c r="C247" s="18">
        <v>324110</v>
      </c>
      <c r="D247" s="19" t="s">
        <v>499</v>
      </c>
      <c r="E247" s="27"/>
      <c r="F247" s="12" t="e">
        <f>VLOOKUP(C247,#REF!,4,FALSE)</f>
        <v>#REF!</v>
      </c>
    </row>
    <row r="248" spans="1:6" ht="17" x14ac:dyDescent="0.2">
      <c r="A248" s="18" t="s">
        <v>406</v>
      </c>
      <c r="B248" s="16" t="s">
        <v>498</v>
      </c>
      <c r="C248" s="18">
        <v>324121</v>
      </c>
      <c r="D248" s="19" t="s">
        <v>501</v>
      </c>
      <c r="E248" s="27"/>
      <c r="F248" s="12" t="e">
        <f>VLOOKUP(C248,#REF!,4,FALSE)</f>
        <v>#REF!</v>
      </c>
    </row>
    <row r="249" spans="1:6" ht="17" x14ac:dyDescent="0.2">
      <c r="A249" s="18" t="s">
        <v>406</v>
      </c>
      <c r="B249" s="16" t="s">
        <v>498</v>
      </c>
      <c r="C249" s="18">
        <v>324122</v>
      </c>
      <c r="D249" s="19" t="s">
        <v>502</v>
      </c>
      <c r="E249" s="27"/>
      <c r="F249" s="12" t="e">
        <f>VLOOKUP(C249,#REF!,4,FALSE)</f>
        <v>#REF!</v>
      </c>
    </row>
    <row r="250" spans="1:6" ht="17" x14ac:dyDescent="0.2">
      <c r="A250" s="18" t="s">
        <v>406</v>
      </c>
      <c r="B250" s="16" t="s">
        <v>498</v>
      </c>
      <c r="C250" s="18">
        <v>324191</v>
      </c>
      <c r="D250" s="19" t="s">
        <v>503</v>
      </c>
      <c r="E250" s="27"/>
      <c r="F250" s="12" t="e">
        <f>VLOOKUP(C250,#REF!,4,FALSE)</f>
        <v>#REF!</v>
      </c>
    </row>
    <row r="251" spans="1:6" ht="17" x14ac:dyDescent="0.2">
      <c r="A251" s="18" t="s">
        <v>406</v>
      </c>
      <c r="B251" s="16" t="s">
        <v>498</v>
      </c>
      <c r="C251" s="18">
        <v>324199</v>
      </c>
      <c r="D251" s="19" t="s">
        <v>504</v>
      </c>
      <c r="E251" s="27"/>
      <c r="F251" s="12" t="e">
        <f>VLOOKUP(C251,#REF!,4,FALSE)</f>
        <v>#REF!</v>
      </c>
    </row>
    <row r="252" spans="1:6" ht="17" x14ac:dyDescent="0.2">
      <c r="A252" s="18" t="s">
        <v>406</v>
      </c>
      <c r="B252" s="16" t="s">
        <v>505</v>
      </c>
      <c r="C252" s="18">
        <v>325110</v>
      </c>
      <c r="D252" s="19" t="s">
        <v>118</v>
      </c>
      <c r="E252" s="27"/>
      <c r="F252" s="12" t="e">
        <f>VLOOKUP(C252,#REF!,4,FALSE)</f>
        <v>#REF!</v>
      </c>
    </row>
    <row r="253" spans="1:6" ht="17" x14ac:dyDescent="0.2">
      <c r="A253" s="18" t="s">
        <v>406</v>
      </c>
      <c r="B253" s="16" t="s">
        <v>505</v>
      </c>
      <c r="C253" s="18">
        <v>325120</v>
      </c>
      <c r="D253" s="19" t="s">
        <v>119</v>
      </c>
      <c r="E253" s="27"/>
      <c r="F253" s="12" t="e">
        <f>VLOOKUP(C253,#REF!,4,FALSE)</f>
        <v>#REF!</v>
      </c>
    </row>
    <row r="254" spans="1:6" ht="17" x14ac:dyDescent="0.2">
      <c r="A254" s="18" t="s">
        <v>406</v>
      </c>
      <c r="B254" s="16" t="s">
        <v>505</v>
      </c>
      <c r="C254" s="18">
        <v>325130</v>
      </c>
      <c r="D254" s="19" t="s">
        <v>120</v>
      </c>
      <c r="E254" s="27"/>
      <c r="F254" s="12" t="e">
        <f>VLOOKUP(C254,#REF!,4,FALSE)</f>
        <v>#REF!</v>
      </c>
    </row>
    <row r="255" spans="1:6" ht="17" x14ac:dyDescent="0.2">
      <c r="A255" s="18" t="s">
        <v>406</v>
      </c>
      <c r="B255" s="16" t="s">
        <v>505</v>
      </c>
      <c r="C255" s="18">
        <v>325180</v>
      </c>
      <c r="D255" s="19" t="s">
        <v>506</v>
      </c>
      <c r="E255" s="27"/>
      <c r="F255" s="12" t="e">
        <f>VLOOKUP(C255,#REF!,4,FALSE)</f>
        <v>#REF!</v>
      </c>
    </row>
    <row r="256" spans="1:6" ht="17" x14ac:dyDescent="0.2">
      <c r="A256" s="18" t="s">
        <v>406</v>
      </c>
      <c r="B256" s="16" t="s">
        <v>505</v>
      </c>
      <c r="C256" s="18">
        <v>325193</v>
      </c>
      <c r="D256" s="19" t="s">
        <v>507</v>
      </c>
      <c r="E256" s="27"/>
      <c r="F256" s="12" t="e">
        <f>VLOOKUP(C256,#REF!,4,FALSE)</f>
        <v>#REF!</v>
      </c>
    </row>
    <row r="257" spans="1:6" ht="17" x14ac:dyDescent="0.2">
      <c r="A257" s="18" t="s">
        <v>406</v>
      </c>
      <c r="B257" s="16" t="s">
        <v>505</v>
      </c>
      <c r="C257" s="18">
        <v>325194</v>
      </c>
      <c r="D257" s="19" t="s">
        <v>508</v>
      </c>
      <c r="E257" s="27"/>
      <c r="F257" s="12" t="e">
        <f>VLOOKUP(C257,#REF!,4,FALSE)</f>
        <v>#REF!</v>
      </c>
    </row>
    <row r="258" spans="1:6" ht="17" x14ac:dyDescent="0.2">
      <c r="A258" s="18" t="s">
        <v>406</v>
      </c>
      <c r="B258" s="16" t="s">
        <v>505</v>
      </c>
      <c r="C258" s="18">
        <v>325199</v>
      </c>
      <c r="D258" s="19" t="s">
        <v>509</v>
      </c>
      <c r="E258" s="27"/>
      <c r="F258" s="12" t="e">
        <f>VLOOKUP(C258,#REF!,4,FALSE)</f>
        <v>#REF!</v>
      </c>
    </row>
    <row r="259" spans="1:6" ht="17" x14ac:dyDescent="0.2">
      <c r="A259" s="18" t="s">
        <v>406</v>
      </c>
      <c r="B259" s="16" t="s">
        <v>505</v>
      </c>
      <c r="C259" s="18">
        <v>325211</v>
      </c>
      <c r="D259" s="19" t="s">
        <v>510</v>
      </c>
      <c r="E259" s="27"/>
      <c r="F259" s="12" t="e">
        <f>VLOOKUP(C259,#REF!,4,FALSE)</f>
        <v>#REF!</v>
      </c>
    </row>
    <row r="260" spans="1:6" ht="17" x14ac:dyDescent="0.2">
      <c r="A260" s="18" t="s">
        <v>406</v>
      </c>
      <c r="B260" s="16" t="s">
        <v>505</v>
      </c>
      <c r="C260" s="18">
        <v>325212</v>
      </c>
      <c r="D260" s="19" t="s">
        <v>511</v>
      </c>
      <c r="E260" s="27"/>
      <c r="F260" s="12" t="e">
        <f>VLOOKUP(C260,#REF!,4,FALSE)</f>
        <v>#REF!</v>
      </c>
    </row>
    <row r="261" spans="1:6" ht="17" x14ac:dyDescent="0.2">
      <c r="A261" s="18" t="s">
        <v>406</v>
      </c>
      <c r="B261" s="16" t="s">
        <v>505</v>
      </c>
      <c r="C261" s="18">
        <v>325220</v>
      </c>
      <c r="D261" s="19" t="s">
        <v>121</v>
      </c>
      <c r="E261" s="27"/>
      <c r="F261" s="12" t="e">
        <f>VLOOKUP(C261,#REF!,4,FALSE)</f>
        <v>#REF!</v>
      </c>
    </row>
    <row r="262" spans="1:6" ht="17" x14ac:dyDescent="0.2">
      <c r="A262" s="18" t="s">
        <v>406</v>
      </c>
      <c r="B262" s="16" t="s">
        <v>505</v>
      </c>
      <c r="C262" s="18">
        <v>325311</v>
      </c>
      <c r="D262" s="19" t="s">
        <v>512</v>
      </c>
      <c r="E262" s="27"/>
      <c r="F262" s="12" t="e">
        <f>VLOOKUP(C262,#REF!,4,FALSE)</f>
        <v>#REF!</v>
      </c>
    </row>
    <row r="263" spans="1:6" ht="17" x14ac:dyDescent="0.2">
      <c r="A263" s="18" t="s">
        <v>406</v>
      </c>
      <c r="B263" s="16" t="s">
        <v>505</v>
      </c>
      <c r="C263" s="18">
        <v>325312</v>
      </c>
      <c r="D263" s="19" t="s">
        <v>513</v>
      </c>
      <c r="E263" s="27"/>
      <c r="F263" s="12" t="e">
        <f>VLOOKUP(C263,#REF!,4,FALSE)</f>
        <v>#REF!</v>
      </c>
    </row>
    <row r="264" spans="1:6" ht="17" x14ac:dyDescent="0.2">
      <c r="A264" s="18" t="s">
        <v>406</v>
      </c>
      <c r="B264" s="16" t="s">
        <v>505</v>
      </c>
      <c r="C264" s="18">
        <v>325314</v>
      </c>
      <c r="D264" s="19" t="s">
        <v>514</v>
      </c>
      <c r="E264" s="27"/>
      <c r="F264" s="12" t="e">
        <f>VLOOKUP(C264,#REF!,4,FALSE)</f>
        <v>#REF!</v>
      </c>
    </row>
    <row r="265" spans="1:6" ht="17" x14ac:dyDescent="0.2">
      <c r="A265" s="18" t="s">
        <v>406</v>
      </c>
      <c r="B265" s="16" t="s">
        <v>505</v>
      </c>
      <c r="C265" s="18">
        <v>325320</v>
      </c>
      <c r="D265" s="19" t="s">
        <v>122</v>
      </c>
      <c r="E265" s="27"/>
      <c r="F265" s="12" t="e">
        <f>VLOOKUP(C265,#REF!,4,FALSE)</f>
        <v>#REF!</v>
      </c>
    </row>
    <row r="266" spans="1:6" ht="17" x14ac:dyDescent="0.2">
      <c r="A266" s="18" t="s">
        <v>406</v>
      </c>
      <c r="B266" s="16" t="s">
        <v>505</v>
      </c>
      <c r="C266" s="18">
        <v>325411</v>
      </c>
      <c r="D266" s="19" t="s">
        <v>515</v>
      </c>
      <c r="E266" s="27"/>
      <c r="F266" s="12" t="e">
        <f>VLOOKUP(C266,#REF!,4,FALSE)</f>
        <v>#REF!</v>
      </c>
    </row>
    <row r="267" spans="1:6" ht="17" x14ac:dyDescent="0.2">
      <c r="A267" s="18" t="s">
        <v>406</v>
      </c>
      <c r="B267" s="16" t="s">
        <v>505</v>
      </c>
      <c r="C267" s="18">
        <v>325412</v>
      </c>
      <c r="D267" s="19" t="s">
        <v>516</v>
      </c>
      <c r="E267" s="27"/>
      <c r="F267" s="12" t="e">
        <f>VLOOKUP(C267,#REF!,4,FALSE)</f>
        <v>#REF!</v>
      </c>
    </row>
    <row r="268" spans="1:6" ht="17" x14ac:dyDescent="0.2">
      <c r="A268" s="18" t="s">
        <v>406</v>
      </c>
      <c r="B268" s="16" t="s">
        <v>505</v>
      </c>
      <c r="C268" s="18">
        <v>325413</v>
      </c>
      <c r="D268" s="19" t="s">
        <v>517</v>
      </c>
      <c r="E268" s="27"/>
      <c r="F268" s="12" t="e">
        <f>VLOOKUP(C268,#REF!,4,FALSE)</f>
        <v>#REF!</v>
      </c>
    </row>
    <row r="269" spans="1:6" ht="17" x14ac:dyDescent="0.2">
      <c r="A269" s="18" t="s">
        <v>406</v>
      </c>
      <c r="B269" s="16" t="s">
        <v>505</v>
      </c>
      <c r="C269" s="18">
        <v>325414</v>
      </c>
      <c r="D269" s="19" t="s">
        <v>518</v>
      </c>
      <c r="E269" s="27"/>
      <c r="F269" s="12" t="e">
        <f>VLOOKUP(C269,#REF!,4,FALSE)</f>
        <v>#REF!</v>
      </c>
    </row>
    <row r="270" spans="1:6" ht="17" x14ac:dyDescent="0.2">
      <c r="A270" s="18" t="s">
        <v>406</v>
      </c>
      <c r="B270" s="16" t="s">
        <v>505</v>
      </c>
      <c r="C270" s="18">
        <v>325510</v>
      </c>
      <c r="D270" s="19" t="s">
        <v>123</v>
      </c>
      <c r="E270" s="27"/>
      <c r="F270" s="12" t="e">
        <f>VLOOKUP(C270,#REF!,4,FALSE)</f>
        <v>#REF!</v>
      </c>
    </row>
    <row r="271" spans="1:6" ht="17" x14ac:dyDescent="0.2">
      <c r="A271" s="18" t="s">
        <v>406</v>
      </c>
      <c r="B271" s="16" t="s">
        <v>505</v>
      </c>
      <c r="C271" s="18">
        <v>325520</v>
      </c>
      <c r="D271" s="19" t="s">
        <v>124</v>
      </c>
      <c r="E271" s="27"/>
      <c r="F271" s="12" t="e">
        <f>VLOOKUP(C271,#REF!,4,FALSE)</f>
        <v>#REF!</v>
      </c>
    </row>
    <row r="272" spans="1:6" ht="17" x14ac:dyDescent="0.2">
      <c r="A272" s="18" t="s">
        <v>406</v>
      </c>
      <c r="B272" s="16" t="s">
        <v>505</v>
      </c>
      <c r="C272" s="18">
        <v>325611</v>
      </c>
      <c r="D272" s="19" t="s">
        <v>519</v>
      </c>
      <c r="E272" s="27"/>
      <c r="F272" s="12" t="e">
        <f>VLOOKUP(C272,#REF!,4,FALSE)</f>
        <v>#REF!</v>
      </c>
    </row>
    <row r="273" spans="1:6" ht="17" x14ac:dyDescent="0.2">
      <c r="A273" s="18" t="s">
        <v>406</v>
      </c>
      <c r="B273" s="16" t="s">
        <v>505</v>
      </c>
      <c r="C273" s="18">
        <v>325612</v>
      </c>
      <c r="D273" s="19" t="s">
        <v>520</v>
      </c>
      <c r="E273" s="27"/>
      <c r="F273" s="12" t="e">
        <f>VLOOKUP(C273,#REF!,4,FALSE)</f>
        <v>#REF!</v>
      </c>
    </row>
    <row r="274" spans="1:6" ht="17" x14ac:dyDescent="0.2">
      <c r="A274" s="18" t="s">
        <v>406</v>
      </c>
      <c r="B274" s="16" t="s">
        <v>505</v>
      </c>
      <c r="C274" s="18">
        <v>325613</v>
      </c>
      <c r="D274" s="19" t="s">
        <v>521</v>
      </c>
      <c r="E274" s="27"/>
      <c r="F274" s="12" t="e">
        <f>VLOOKUP(C274,#REF!,4,FALSE)</f>
        <v>#REF!</v>
      </c>
    </row>
    <row r="275" spans="1:6" ht="17" x14ac:dyDescent="0.2">
      <c r="A275" s="18" t="s">
        <v>406</v>
      </c>
      <c r="B275" s="16" t="s">
        <v>505</v>
      </c>
      <c r="C275" s="18">
        <v>325620</v>
      </c>
      <c r="D275" s="19" t="s">
        <v>125</v>
      </c>
      <c r="E275" s="27"/>
      <c r="F275" s="12" t="e">
        <f>VLOOKUP(C275,#REF!,4,FALSE)</f>
        <v>#REF!</v>
      </c>
    </row>
    <row r="276" spans="1:6" ht="17" x14ac:dyDescent="0.2">
      <c r="A276" s="18" t="s">
        <v>406</v>
      </c>
      <c r="B276" s="16" t="s">
        <v>505</v>
      </c>
      <c r="C276" s="18">
        <v>325910</v>
      </c>
      <c r="D276" s="19" t="s">
        <v>126</v>
      </c>
      <c r="E276" s="27"/>
      <c r="F276" s="12" t="e">
        <f>VLOOKUP(C276,#REF!,4,FALSE)</f>
        <v>#REF!</v>
      </c>
    </row>
    <row r="277" spans="1:6" ht="17" x14ac:dyDescent="0.2">
      <c r="A277" s="18" t="s">
        <v>406</v>
      </c>
      <c r="B277" s="16" t="s">
        <v>505</v>
      </c>
      <c r="C277" s="18">
        <v>325920</v>
      </c>
      <c r="D277" s="19" t="s">
        <v>127</v>
      </c>
      <c r="E277" s="27"/>
      <c r="F277" s="12" t="e">
        <f>VLOOKUP(C277,#REF!,4,FALSE)</f>
        <v>#REF!</v>
      </c>
    </row>
    <row r="278" spans="1:6" ht="17" x14ac:dyDescent="0.2">
      <c r="A278" s="18" t="s">
        <v>406</v>
      </c>
      <c r="B278" s="16" t="s">
        <v>505</v>
      </c>
      <c r="C278" s="18">
        <v>325991</v>
      </c>
      <c r="D278" s="19" t="s">
        <v>522</v>
      </c>
      <c r="E278" s="27"/>
      <c r="F278" s="12" t="e">
        <f>VLOOKUP(C278,#REF!,4,FALSE)</f>
        <v>#REF!</v>
      </c>
    </row>
    <row r="279" spans="1:6" ht="17" x14ac:dyDescent="0.2">
      <c r="A279" s="18" t="s">
        <v>406</v>
      </c>
      <c r="B279" s="16" t="s">
        <v>505</v>
      </c>
      <c r="C279" s="18">
        <v>325992</v>
      </c>
      <c r="D279" s="19" t="s">
        <v>523</v>
      </c>
      <c r="E279" s="27"/>
      <c r="F279" s="12" t="e">
        <f>VLOOKUP(C279,#REF!,4,FALSE)</f>
        <v>#REF!</v>
      </c>
    </row>
    <row r="280" spans="1:6" ht="17" x14ac:dyDescent="0.2">
      <c r="A280" s="18" t="s">
        <v>406</v>
      </c>
      <c r="B280" s="16" t="s">
        <v>505</v>
      </c>
      <c r="C280" s="18">
        <v>325998</v>
      </c>
      <c r="D280" s="19" t="s">
        <v>524</v>
      </c>
      <c r="E280" s="27"/>
      <c r="F280" s="12" t="e">
        <f>VLOOKUP(C280,#REF!,4,FALSE)</f>
        <v>#REF!</v>
      </c>
    </row>
    <row r="281" spans="1:6" ht="17" x14ac:dyDescent="0.2">
      <c r="A281" s="18" t="s">
        <v>406</v>
      </c>
      <c r="B281" s="16" t="s">
        <v>525</v>
      </c>
      <c r="C281" s="18">
        <v>326111</v>
      </c>
      <c r="D281" s="19" t="s">
        <v>526</v>
      </c>
      <c r="E281" s="27"/>
      <c r="F281" s="12" t="e">
        <f>VLOOKUP(C281,#REF!,4,FALSE)</f>
        <v>#REF!</v>
      </c>
    </row>
    <row r="282" spans="1:6" ht="17" x14ac:dyDescent="0.2">
      <c r="A282" s="18" t="s">
        <v>406</v>
      </c>
      <c r="B282" s="16" t="s">
        <v>525</v>
      </c>
      <c r="C282" s="18">
        <v>326112</v>
      </c>
      <c r="D282" s="19" t="s">
        <v>527</v>
      </c>
      <c r="E282" s="27"/>
      <c r="F282" s="12" t="e">
        <f>VLOOKUP(C282,#REF!,4,FALSE)</f>
        <v>#REF!</v>
      </c>
    </row>
    <row r="283" spans="1:6" ht="17" x14ac:dyDescent="0.2">
      <c r="A283" s="18" t="s">
        <v>406</v>
      </c>
      <c r="B283" s="16" t="s">
        <v>525</v>
      </c>
      <c r="C283" s="18">
        <v>326113</v>
      </c>
      <c r="D283" s="19" t="s">
        <v>528</v>
      </c>
      <c r="E283" s="27"/>
      <c r="F283" s="12" t="e">
        <f>VLOOKUP(C283,#REF!,4,FALSE)</f>
        <v>#REF!</v>
      </c>
    </row>
    <row r="284" spans="1:6" ht="17" x14ac:dyDescent="0.2">
      <c r="A284" s="18" t="s">
        <v>406</v>
      </c>
      <c r="B284" s="16" t="s">
        <v>525</v>
      </c>
      <c r="C284" s="18">
        <v>326121</v>
      </c>
      <c r="D284" s="19" t="s">
        <v>529</v>
      </c>
      <c r="E284" s="27"/>
      <c r="F284" s="12" t="e">
        <f>VLOOKUP(C284,#REF!,4,FALSE)</f>
        <v>#REF!</v>
      </c>
    </row>
    <row r="285" spans="1:6" ht="17" x14ac:dyDescent="0.2">
      <c r="A285" s="18" t="s">
        <v>406</v>
      </c>
      <c r="B285" s="16" t="s">
        <v>525</v>
      </c>
      <c r="C285" s="18">
        <v>326122</v>
      </c>
      <c r="D285" s="19" t="s">
        <v>530</v>
      </c>
      <c r="E285" s="27"/>
      <c r="F285" s="12" t="e">
        <f>VLOOKUP(C285,#REF!,4,FALSE)</f>
        <v>#REF!</v>
      </c>
    </row>
    <row r="286" spans="1:6" ht="17" x14ac:dyDescent="0.2">
      <c r="A286" s="18" t="s">
        <v>406</v>
      </c>
      <c r="B286" s="16" t="s">
        <v>525</v>
      </c>
      <c r="C286" s="18">
        <v>326130</v>
      </c>
      <c r="D286" s="19" t="s">
        <v>128</v>
      </c>
      <c r="E286" s="27"/>
      <c r="F286" s="12" t="e">
        <f>VLOOKUP(C286,#REF!,4,FALSE)</f>
        <v>#REF!</v>
      </c>
    </row>
    <row r="287" spans="1:6" ht="17" x14ac:dyDescent="0.2">
      <c r="A287" s="18" t="s">
        <v>406</v>
      </c>
      <c r="B287" s="16" t="s">
        <v>525</v>
      </c>
      <c r="C287" s="18">
        <v>326140</v>
      </c>
      <c r="D287" s="19" t="s">
        <v>129</v>
      </c>
      <c r="E287" s="27"/>
      <c r="F287" s="12" t="e">
        <f>VLOOKUP(C287,#REF!,4,FALSE)</f>
        <v>#REF!</v>
      </c>
    </row>
    <row r="288" spans="1:6" ht="17" x14ac:dyDescent="0.2">
      <c r="A288" s="18" t="s">
        <v>406</v>
      </c>
      <c r="B288" s="16" t="s">
        <v>525</v>
      </c>
      <c r="C288" s="18">
        <v>326150</v>
      </c>
      <c r="D288" s="19" t="s">
        <v>130</v>
      </c>
      <c r="E288" s="27"/>
      <c r="F288" s="12" t="e">
        <f>VLOOKUP(C288,#REF!,4,FALSE)</f>
        <v>#REF!</v>
      </c>
    </row>
    <row r="289" spans="1:6" ht="17" x14ac:dyDescent="0.2">
      <c r="A289" s="18" t="s">
        <v>406</v>
      </c>
      <c r="B289" s="16" t="s">
        <v>525</v>
      </c>
      <c r="C289" s="18">
        <v>326160</v>
      </c>
      <c r="D289" s="19" t="s">
        <v>131</v>
      </c>
      <c r="E289" s="27"/>
      <c r="F289" s="12" t="e">
        <f>VLOOKUP(C289,#REF!,4,FALSE)</f>
        <v>#REF!</v>
      </c>
    </row>
    <row r="290" spans="1:6" ht="17" x14ac:dyDescent="0.2">
      <c r="A290" s="18" t="s">
        <v>406</v>
      </c>
      <c r="B290" s="16" t="s">
        <v>525</v>
      </c>
      <c r="C290" s="18">
        <v>326191</v>
      </c>
      <c r="D290" s="19" t="s">
        <v>531</v>
      </c>
      <c r="E290" s="27"/>
      <c r="F290" s="12" t="e">
        <f>VLOOKUP(C290,#REF!,4,FALSE)</f>
        <v>#REF!</v>
      </c>
    </row>
    <row r="291" spans="1:6" ht="17" x14ac:dyDescent="0.2">
      <c r="A291" s="18" t="s">
        <v>406</v>
      </c>
      <c r="B291" s="16" t="s">
        <v>525</v>
      </c>
      <c r="C291" s="18">
        <v>326199</v>
      </c>
      <c r="D291" s="19" t="s">
        <v>532</v>
      </c>
      <c r="E291" s="27"/>
      <c r="F291" s="12" t="e">
        <f>VLOOKUP(C291,#REF!,4,FALSE)</f>
        <v>#REF!</v>
      </c>
    </row>
    <row r="292" spans="1:6" ht="20" x14ac:dyDescent="0.2">
      <c r="A292" s="18" t="s">
        <v>406</v>
      </c>
      <c r="B292" s="16" t="s">
        <v>525</v>
      </c>
      <c r="C292" s="18">
        <v>326211</v>
      </c>
      <c r="D292" s="19" t="s">
        <v>533</v>
      </c>
      <c r="E292" s="27"/>
      <c r="F292" s="12" t="e">
        <f>VLOOKUP(C292,#REF!,4,FALSE)</f>
        <v>#REF!</v>
      </c>
    </row>
    <row r="293" spans="1:6" ht="17" x14ac:dyDescent="0.2">
      <c r="A293" s="18" t="s">
        <v>406</v>
      </c>
      <c r="B293" s="16" t="s">
        <v>525</v>
      </c>
      <c r="C293" s="18">
        <v>326212</v>
      </c>
      <c r="D293" s="19" t="s">
        <v>535</v>
      </c>
      <c r="E293" s="27"/>
      <c r="F293" s="12" t="e">
        <f>VLOOKUP(C293,#REF!,4,FALSE)</f>
        <v>#REF!</v>
      </c>
    </row>
    <row r="294" spans="1:6" ht="17" x14ac:dyDescent="0.2">
      <c r="A294" s="18" t="s">
        <v>406</v>
      </c>
      <c r="B294" s="16" t="s">
        <v>525</v>
      </c>
      <c r="C294" s="18">
        <v>326220</v>
      </c>
      <c r="D294" s="19" t="s">
        <v>132</v>
      </c>
      <c r="E294" s="27"/>
      <c r="F294" s="12" t="e">
        <f>VLOOKUP(C294,#REF!,4,FALSE)</f>
        <v>#REF!</v>
      </c>
    </row>
    <row r="295" spans="1:6" ht="17" x14ac:dyDescent="0.2">
      <c r="A295" s="18" t="s">
        <v>406</v>
      </c>
      <c r="B295" s="16" t="s">
        <v>525</v>
      </c>
      <c r="C295" s="18">
        <v>326291</v>
      </c>
      <c r="D295" s="19" t="s">
        <v>536</v>
      </c>
      <c r="E295" s="27"/>
      <c r="F295" s="12" t="e">
        <f>VLOOKUP(C295,#REF!,4,FALSE)</f>
        <v>#REF!</v>
      </c>
    </row>
    <row r="296" spans="1:6" ht="17" x14ac:dyDescent="0.2">
      <c r="A296" s="18" t="s">
        <v>406</v>
      </c>
      <c r="B296" s="16" t="s">
        <v>525</v>
      </c>
      <c r="C296" s="18">
        <v>326299</v>
      </c>
      <c r="D296" s="19" t="s">
        <v>537</v>
      </c>
      <c r="E296" s="27"/>
      <c r="F296" s="12" t="e">
        <f>VLOOKUP(C296,#REF!,4,FALSE)</f>
        <v>#REF!</v>
      </c>
    </row>
    <row r="297" spans="1:6" ht="17" x14ac:dyDescent="0.2">
      <c r="A297" s="18" t="s">
        <v>406</v>
      </c>
      <c r="B297" s="16" t="s">
        <v>538</v>
      </c>
      <c r="C297" s="18">
        <v>327110</v>
      </c>
      <c r="D297" s="19" t="s">
        <v>539</v>
      </c>
      <c r="E297" s="27"/>
      <c r="F297" s="12" t="e">
        <f>VLOOKUP(C297,#REF!,4,FALSE)</f>
        <v>#REF!</v>
      </c>
    </row>
    <row r="298" spans="1:6" ht="17" x14ac:dyDescent="0.2">
      <c r="A298" s="18" t="s">
        <v>406</v>
      </c>
      <c r="B298" s="16" t="s">
        <v>538</v>
      </c>
      <c r="C298" s="18">
        <v>327120</v>
      </c>
      <c r="D298" s="19" t="s">
        <v>540</v>
      </c>
      <c r="E298" s="27"/>
      <c r="F298" s="12" t="e">
        <f>VLOOKUP(C298,#REF!,4,FALSE)</f>
        <v>#REF!</v>
      </c>
    </row>
    <row r="299" spans="1:6" ht="17" x14ac:dyDescent="0.2">
      <c r="A299" s="18" t="s">
        <v>406</v>
      </c>
      <c r="B299" s="16" t="s">
        <v>538</v>
      </c>
      <c r="C299" s="18">
        <v>327211</v>
      </c>
      <c r="D299" s="19" t="s">
        <v>541</v>
      </c>
      <c r="E299" s="27"/>
      <c r="F299" s="12" t="e">
        <f>VLOOKUP(C299,#REF!,4,FALSE)</f>
        <v>#REF!</v>
      </c>
    </row>
    <row r="300" spans="1:6" ht="17" x14ac:dyDescent="0.2">
      <c r="A300" s="18" t="s">
        <v>406</v>
      </c>
      <c r="B300" s="16" t="s">
        <v>538</v>
      </c>
      <c r="C300" s="18">
        <v>327212</v>
      </c>
      <c r="D300" s="19" t="s">
        <v>542</v>
      </c>
      <c r="E300" s="27"/>
      <c r="F300" s="12" t="e">
        <f>VLOOKUP(C300,#REF!,4,FALSE)</f>
        <v>#REF!</v>
      </c>
    </row>
    <row r="301" spans="1:6" ht="17" x14ac:dyDescent="0.2">
      <c r="A301" s="18" t="s">
        <v>406</v>
      </c>
      <c r="B301" s="16" t="s">
        <v>538</v>
      </c>
      <c r="C301" s="18">
        <v>327213</v>
      </c>
      <c r="D301" s="19" t="s">
        <v>543</v>
      </c>
      <c r="E301" s="27"/>
      <c r="F301" s="12" t="e">
        <f>VLOOKUP(C301,#REF!,4,FALSE)</f>
        <v>#REF!</v>
      </c>
    </row>
    <row r="302" spans="1:6" ht="17" x14ac:dyDescent="0.2">
      <c r="A302" s="18" t="s">
        <v>406</v>
      </c>
      <c r="B302" s="16" t="s">
        <v>538</v>
      </c>
      <c r="C302" s="18">
        <v>327215</v>
      </c>
      <c r="D302" s="19" t="s">
        <v>544</v>
      </c>
      <c r="E302" s="27"/>
      <c r="F302" s="12" t="e">
        <f>VLOOKUP(C302,#REF!,4,FALSE)</f>
        <v>#REF!</v>
      </c>
    </row>
    <row r="303" spans="1:6" ht="17" x14ac:dyDescent="0.2">
      <c r="A303" s="18" t="s">
        <v>406</v>
      </c>
      <c r="B303" s="16" t="s">
        <v>538</v>
      </c>
      <c r="C303" s="18">
        <v>327310</v>
      </c>
      <c r="D303" s="19" t="s">
        <v>133</v>
      </c>
      <c r="E303" s="27"/>
      <c r="F303" s="12" t="e">
        <f>VLOOKUP(C303,#REF!,4,FALSE)</f>
        <v>#REF!</v>
      </c>
    </row>
    <row r="304" spans="1:6" ht="17" x14ac:dyDescent="0.2">
      <c r="A304" s="18" t="s">
        <v>406</v>
      </c>
      <c r="B304" s="16" t="s">
        <v>538</v>
      </c>
      <c r="C304" s="18">
        <v>327320</v>
      </c>
      <c r="D304" s="19" t="s">
        <v>545</v>
      </c>
      <c r="E304" s="27"/>
      <c r="F304" s="12" t="e">
        <f>VLOOKUP(C304,#REF!,4,FALSE)</f>
        <v>#REF!</v>
      </c>
    </row>
    <row r="305" spans="1:6" ht="17" x14ac:dyDescent="0.2">
      <c r="A305" s="18" t="s">
        <v>406</v>
      </c>
      <c r="B305" s="16" t="s">
        <v>538</v>
      </c>
      <c r="C305" s="18">
        <v>327331</v>
      </c>
      <c r="D305" s="19" t="s">
        <v>546</v>
      </c>
      <c r="E305" s="27"/>
      <c r="F305" s="12" t="e">
        <f>VLOOKUP(C305,#REF!,4,FALSE)</f>
        <v>#REF!</v>
      </c>
    </row>
    <row r="306" spans="1:6" ht="17" x14ac:dyDescent="0.2">
      <c r="A306" s="18" t="s">
        <v>406</v>
      </c>
      <c r="B306" s="16" t="s">
        <v>538</v>
      </c>
      <c r="C306" s="18">
        <v>327332</v>
      </c>
      <c r="D306" s="19" t="s">
        <v>547</v>
      </c>
      <c r="E306" s="27"/>
      <c r="F306" s="12" t="e">
        <f>VLOOKUP(C306,#REF!,4,FALSE)</f>
        <v>#REF!</v>
      </c>
    </row>
    <row r="307" spans="1:6" ht="17" x14ac:dyDescent="0.2">
      <c r="A307" s="18" t="s">
        <v>406</v>
      </c>
      <c r="B307" s="16" t="s">
        <v>538</v>
      </c>
      <c r="C307" s="18">
        <v>327390</v>
      </c>
      <c r="D307" s="19" t="s">
        <v>548</v>
      </c>
      <c r="E307" s="27"/>
      <c r="F307" s="12" t="e">
        <f>VLOOKUP(C307,#REF!,4,FALSE)</f>
        <v>#REF!</v>
      </c>
    </row>
    <row r="308" spans="1:6" ht="17" x14ac:dyDescent="0.2">
      <c r="A308" s="18" t="s">
        <v>406</v>
      </c>
      <c r="B308" s="16" t="s">
        <v>538</v>
      </c>
      <c r="C308" s="18">
        <v>327410</v>
      </c>
      <c r="D308" s="19" t="s">
        <v>134</v>
      </c>
      <c r="E308" s="27"/>
      <c r="F308" s="12" t="e">
        <f>VLOOKUP(C308,#REF!,4,FALSE)</f>
        <v>#REF!</v>
      </c>
    </row>
    <row r="309" spans="1:6" ht="17" x14ac:dyDescent="0.2">
      <c r="A309" s="18" t="s">
        <v>406</v>
      </c>
      <c r="B309" s="16" t="s">
        <v>538</v>
      </c>
      <c r="C309" s="18">
        <v>327420</v>
      </c>
      <c r="D309" s="19" t="s">
        <v>135</v>
      </c>
      <c r="E309" s="27"/>
      <c r="F309" s="12" t="e">
        <f>VLOOKUP(C309,#REF!,4,FALSE)</f>
        <v>#REF!</v>
      </c>
    </row>
    <row r="310" spans="1:6" ht="17" x14ac:dyDescent="0.2">
      <c r="A310" s="18" t="s">
        <v>406</v>
      </c>
      <c r="B310" s="16" t="s">
        <v>538</v>
      </c>
      <c r="C310" s="18">
        <v>327910</v>
      </c>
      <c r="D310" s="19" t="s">
        <v>136</v>
      </c>
      <c r="E310" s="27"/>
      <c r="F310" s="12" t="e">
        <f>VLOOKUP(C310,#REF!,4,FALSE)</f>
        <v>#REF!</v>
      </c>
    </row>
    <row r="311" spans="1:6" ht="17" x14ac:dyDescent="0.2">
      <c r="A311" s="18" t="s">
        <v>406</v>
      </c>
      <c r="B311" s="16" t="s">
        <v>538</v>
      </c>
      <c r="C311" s="18">
        <v>327991</v>
      </c>
      <c r="D311" s="19" t="s">
        <v>549</v>
      </c>
      <c r="E311" s="27"/>
      <c r="F311" s="12" t="e">
        <f>VLOOKUP(C311,#REF!,4,FALSE)</f>
        <v>#REF!</v>
      </c>
    </row>
    <row r="312" spans="1:6" ht="17" x14ac:dyDescent="0.2">
      <c r="A312" s="18" t="s">
        <v>406</v>
      </c>
      <c r="B312" s="16" t="s">
        <v>538</v>
      </c>
      <c r="C312" s="18">
        <v>327992</v>
      </c>
      <c r="D312" s="19" t="s">
        <v>550</v>
      </c>
      <c r="E312" s="27"/>
      <c r="F312" s="12" t="e">
        <f>VLOOKUP(C312,#REF!,4,FALSE)</f>
        <v>#REF!</v>
      </c>
    </row>
    <row r="313" spans="1:6" ht="17" x14ac:dyDescent="0.2">
      <c r="A313" s="18" t="s">
        <v>406</v>
      </c>
      <c r="B313" s="16" t="s">
        <v>538</v>
      </c>
      <c r="C313" s="18">
        <v>327993</v>
      </c>
      <c r="D313" s="19" t="s">
        <v>551</v>
      </c>
      <c r="E313" s="27"/>
      <c r="F313" s="12" t="e">
        <f>VLOOKUP(C313,#REF!,4,FALSE)</f>
        <v>#REF!</v>
      </c>
    </row>
    <row r="314" spans="1:6" ht="17" x14ac:dyDescent="0.2">
      <c r="A314" s="18" t="s">
        <v>406</v>
      </c>
      <c r="B314" s="16" t="s">
        <v>538</v>
      </c>
      <c r="C314" s="18">
        <v>327999</v>
      </c>
      <c r="D314" s="19" t="s">
        <v>552</v>
      </c>
      <c r="E314" s="27"/>
      <c r="F314" s="12" t="e">
        <f>VLOOKUP(C314,#REF!,4,FALSE)</f>
        <v>#REF!</v>
      </c>
    </row>
    <row r="315" spans="1:6" ht="17" x14ac:dyDescent="0.2">
      <c r="A315" s="18" t="s">
        <v>406</v>
      </c>
      <c r="B315" s="16" t="s">
        <v>553</v>
      </c>
      <c r="C315" s="18">
        <v>331110</v>
      </c>
      <c r="D315" s="19" t="s">
        <v>554</v>
      </c>
      <c r="E315" s="27"/>
      <c r="F315" s="12" t="e">
        <f>VLOOKUP(C315,#REF!,4,FALSE)</f>
        <v>#REF!</v>
      </c>
    </row>
    <row r="316" spans="1:6" ht="17" x14ac:dyDescent="0.2">
      <c r="A316" s="18" t="s">
        <v>406</v>
      </c>
      <c r="B316" s="16" t="s">
        <v>553</v>
      </c>
      <c r="C316" s="18">
        <v>331210</v>
      </c>
      <c r="D316" s="19" t="s">
        <v>137</v>
      </c>
      <c r="E316" s="27"/>
      <c r="F316" s="12" t="e">
        <f>VLOOKUP(C316,#REF!,4,FALSE)</f>
        <v>#REF!</v>
      </c>
    </row>
    <row r="317" spans="1:6" ht="17" x14ac:dyDescent="0.2">
      <c r="A317" s="18" t="s">
        <v>406</v>
      </c>
      <c r="B317" s="16" t="s">
        <v>553</v>
      </c>
      <c r="C317" s="18">
        <v>331221</v>
      </c>
      <c r="D317" s="19" t="s">
        <v>555</v>
      </c>
      <c r="E317" s="27"/>
      <c r="F317" s="12" t="e">
        <f>VLOOKUP(C317,#REF!,4,FALSE)</f>
        <v>#REF!</v>
      </c>
    </row>
    <row r="318" spans="1:6" ht="17" x14ac:dyDescent="0.2">
      <c r="A318" s="18" t="s">
        <v>406</v>
      </c>
      <c r="B318" s="16" t="s">
        <v>553</v>
      </c>
      <c r="C318" s="18">
        <v>331222</v>
      </c>
      <c r="D318" s="19" t="s">
        <v>556</v>
      </c>
      <c r="E318" s="27"/>
      <c r="F318" s="12" t="e">
        <f>VLOOKUP(C318,#REF!,4,FALSE)</f>
        <v>#REF!</v>
      </c>
    </row>
    <row r="319" spans="1:6" ht="17" x14ac:dyDescent="0.2">
      <c r="A319" s="18" t="s">
        <v>406</v>
      </c>
      <c r="B319" s="16" t="s">
        <v>553</v>
      </c>
      <c r="C319" s="18">
        <v>331313</v>
      </c>
      <c r="D319" s="19" t="s">
        <v>557</v>
      </c>
      <c r="E319" s="27"/>
      <c r="F319" s="12" t="e">
        <f>VLOOKUP(C319,#REF!,4,FALSE)</f>
        <v>#REF!</v>
      </c>
    </row>
    <row r="320" spans="1:6" ht="17" x14ac:dyDescent="0.2">
      <c r="A320" s="18" t="s">
        <v>406</v>
      </c>
      <c r="B320" s="16" t="s">
        <v>553</v>
      </c>
      <c r="C320" s="18">
        <v>331314</v>
      </c>
      <c r="D320" s="19" t="s">
        <v>558</v>
      </c>
      <c r="E320" s="27"/>
      <c r="F320" s="12" t="e">
        <f>VLOOKUP(C320,#REF!,4,FALSE)</f>
        <v>#REF!</v>
      </c>
    </row>
    <row r="321" spans="1:6" ht="17" x14ac:dyDescent="0.2">
      <c r="A321" s="18" t="s">
        <v>406</v>
      </c>
      <c r="B321" s="16" t="s">
        <v>553</v>
      </c>
      <c r="C321" s="18">
        <v>331315</v>
      </c>
      <c r="D321" s="19" t="s">
        <v>559</v>
      </c>
      <c r="E321" s="27"/>
      <c r="F321" s="12" t="e">
        <f>VLOOKUP(C321,#REF!,4,FALSE)</f>
        <v>#REF!</v>
      </c>
    </row>
    <row r="322" spans="1:6" ht="17" x14ac:dyDescent="0.2">
      <c r="A322" s="18" t="s">
        <v>406</v>
      </c>
      <c r="B322" s="16" t="s">
        <v>553</v>
      </c>
      <c r="C322" s="18">
        <v>331318</v>
      </c>
      <c r="D322" s="19" t="s">
        <v>560</v>
      </c>
      <c r="E322" s="27"/>
      <c r="F322" s="12" t="e">
        <f>VLOOKUP(C322,#REF!,4,FALSE)</f>
        <v>#REF!</v>
      </c>
    </row>
    <row r="323" spans="1:6" ht="17" x14ac:dyDescent="0.2">
      <c r="A323" s="18" t="s">
        <v>406</v>
      </c>
      <c r="B323" s="16" t="s">
        <v>553</v>
      </c>
      <c r="C323" s="18">
        <v>331410</v>
      </c>
      <c r="D323" s="19" t="s">
        <v>561</v>
      </c>
      <c r="E323" s="27"/>
      <c r="F323" s="12" t="e">
        <f>VLOOKUP(C323,#REF!,4,FALSE)</f>
        <v>#REF!</v>
      </c>
    </row>
    <row r="324" spans="1:6" ht="17" x14ac:dyDescent="0.2">
      <c r="A324" s="18" t="s">
        <v>406</v>
      </c>
      <c r="B324" s="16" t="s">
        <v>553</v>
      </c>
      <c r="C324" s="18">
        <v>331420</v>
      </c>
      <c r="D324" s="19" t="s">
        <v>138</v>
      </c>
      <c r="E324" s="27"/>
      <c r="F324" s="12" t="e">
        <f>VLOOKUP(C324,#REF!,4,FALSE)</f>
        <v>#REF!</v>
      </c>
    </row>
    <row r="325" spans="1:6" ht="17" x14ac:dyDescent="0.2">
      <c r="A325" s="18" t="s">
        <v>406</v>
      </c>
      <c r="B325" s="16" t="s">
        <v>553</v>
      </c>
      <c r="C325" s="18">
        <v>331491</v>
      </c>
      <c r="D325" s="19" t="s">
        <v>562</v>
      </c>
      <c r="E325" s="27"/>
      <c r="F325" s="12" t="e">
        <f>VLOOKUP(C325,#REF!,4,FALSE)</f>
        <v>#REF!</v>
      </c>
    </row>
    <row r="326" spans="1:6" ht="17" x14ac:dyDescent="0.2">
      <c r="A326" s="18" t="s">
        <v>406</v>
      </c>
      <c r="B326" s="16" t="s">
        <v>553</v>
      </c>
      <c r="C326" s="18">
        <v>331492</v>
      </c>
      <c r="D326" s="19" t="s">
        <v>563</v>
      </c>
      <c r="E326" s="27"/>
      <c r="F326" s="12" t="e">
        <f>VLOOKUP(C326,#REF!,4,FALSE)</f>
        <v>#REF!</v>
      </c>
    </row>
    <row r="327" spans="1:6" ht="17" x14ac:dyDescent="0.2">
      <c r="A327" s="18" t="s">
        <v>406</v>
      </c>
      <c r="B327" s="16" t="s">
        <v>553</v>
      </c>
      <c r="C327" s="18">
        <v>331511</v>
      </c>
      <c r="D327" s="19" t="s">
        <v>564</v>
      </c>
      <c r="E327" s="27"/>
      <c r="F327" s="12" t="e">
        <f>VLOOKUP(C327,#REF!,4,FALSE)</f>
        <v>#REF!</v>
      </c>
    </row>
    <row r="328" spans="1:6" ht="17" x14ac:dyDescent="0.2">
      <c r="A328" s="18" t="s">
        <v>406</v>
      </c>
      <c r="B328" s="16" t="s">
        <v>553</v>
      </c>
      <c r="C328" s="18">
        <v>331512</v>
      </c>
      <c r="D328" s="19" t="s">
        <v>565</v>
      </c>
      <c r="E328" s="27"/>
      <c r="F328" s="12" t="e">
        <f>VLOOKUP(C328,#REF!,4,FALSE)</f>
        <v>#REF!</v>
      </c>
    </row>
    <row r="329" spans="1:6" ht="17" x14ac:dyDescent="0.2">
      <c r="A329" s="18" t="s">
        <v>406</v>
      </c>
      <c r="B329" s="16" t="s">
        <v>553</v>
      </c>
      <c r="C329" s="18">
        <v>331513</v>
      </c>
      <c r="D329" s="19" t="s">
        <v>566</v>
      </c>
      <c r="E329" s="27"/>
      <c r="F329" s="12" t="e">
        <f>VLOOKUP(C329,#REF!,4,FALSE)</f>
        <v>#REF!</v>
      </c>
    </row>
    <row r="330" spans="1:6" ht="17" x14ac:dyDescent="0.2">
      <c r="A330" s="18" t="s">
        <v>406</v>
      </c>
      <c r="B330" s="16" t="s">
        <v>553</v>
      </c>
      <c r="C330" s="18">
        <v>331523</v>
      </c>
      <c r="D330" s="19" t="s">
        <v>567</v>
      </c>
      <c r="E330" s="27"/>
      <c r="F330" s="12" t="e">
        <f>VLOOKUP(C330,#REF!,4,FALSE)</f>
        <v>#REF!</v>
      </c>
    </row>
    <row r="331" spans="1:6" ht="17" x14ac:dyDescent="0.2">
      <c r="A331" s="18" t="s">
        <v>406</v>
      </c>
      <c r="B331" s="16" t="s">
        <v>553</v>
      </c>
      <c r="C331" s="18">
        <v>331524</v>
      </c>
      <c r="D331" s="19" t="s">
        <v>568</v>
      </c>
      <c r="E331" s="27"/>
      <c r="F331" s="12" t="e">
        <f>VLOOKUP(C331,#REF!,4,FALSE)</f>
        <v>#REF!</v>
      </c>
    </row>
    <row r="332" spans="1:6" ht="17" x14ac:dyDescent="0.2">
      <c r="A332" s="18" t="s">
        <v>406</v>
      </c>
      <c r="B332" s="16" t="s">
        <v>553</v>
      </c>
      <c r="C332" s="18">
        <v>331529</v>
      </c>
      <c r="D332" s="19" t="s">
        <v>569</v>
      </c>
      <c r="E332" s="27"/>
      <c r="F332" s="12" t="e">
        <f>VLOOKUP(C332,#REF!,4,FALSE)</f>
        <v>#REF!</v>
      </c>
    </row>
    <row r="333" spans="1:6" ht="17" x14ac:dyDescent="0.2">
      <c r="A333" s="18" t="s">
        <v>406</v>
      </c>
      <c r="B333" s="16" t="s">
        <v>570</v>
      </c>
      <c r="C333" s="18">
        <v>332111</v>
      </c>
      <c r="D333" s="19" t="s">
        <v>571</v>
      </c>
      <c r="E333" s="27"/>
      <c r="F333" s="12" t="e">
        <f>VLOOKUP(C333,#REF!,4,FALSE)</f>
        <v>#REF!</v>
      </c>
    </row>
    <row r="334" spans="1:6" ht="17" x14ac:dyDescent="0.2">
      <c r="A334" s="18" t="s">
        <v>406</v>
      </c>
      <c r="B334" s="16" t="s">
        <v>570</v>
      </c>
      <c r="C334" s="18">
        <v>332112</v>
      </c>
      <c r="D334" s="19" t="s">
        <v>572</v>
      </c>
      <c r="E334" s="27"/>
      <c r="F334" s="12" t="e">
        <f>VLOOKUP(C334,#REF!,4,FALSE)</f>
        <v>#REF!</v>
      </c>
    </row>
    <row r="335" spans="1:6" ht="17" x14ac:dyDescent="0.2">
      <c r="A335" s="18" t="s">
        <v>406</v>
      </c>
      <c r="B335" s="16" t="s">
        <v>570</v>
      </c>
      <c r="C335" s="18">
        <v>332114</v>
      </c>
      <c r="D335" s="19" t="s">
        <v>573</v>
      </c>
      <c r="E335" s="27"/>
      <c r="F335" s="12" t="e">
        <f>VLOOKUP(C335,#REF!,4,FALSE)</f>
        <v>#REF!</v>
      </c>
    </row>
    <row r="336" spans="1:6" ht="17" x14ac:dyDescent="0.2">
      <c r="A336" s="18" t="s">
        <v>406</v>
      </c>
      <c r="B336" s="16" t="s">
        <v>570</v>
      </c>
      <c r="C336" s="18">
        <v>332117</v>
      </c>
      <c r="D336" s="19" t="s">
        <v>574</v>
      </c>
      <c r="E336" s="27"/>
      <c r="F336" s="12" t="e">
        <f>VLOOKUP(C336,#REF!,4,FALSE)</f>
        <v>#REF!</v>
      </c>
    </row>
    <row r="337" spans="1:6" ht="17" x14ac:dyDescent="0.2">
      <c r="A337" s="18" t="s">
        <v>406</v>
      </c>
      <c r="B337" s="16" t="s">
        <v>570</v>
      </c>
      <c r="C337" s="18">
        <v>332119</v>
      </c>
      <c r="D337" s="19" t="s">
        <v>575</v>
      </c>
      <c r="E337" s="27"/>
      <c r="F337" s="12" t="e">
        <f>VLOOKUP(C337,#REF!,4,FALSE)</f>
        <v>#REF!</v>
      </c>
    </row>
    <row r="338" spans="1:6" ht="17" x14ac:dyDescent="0.2">
      <c r="A338" s="18" t="s">
        <v>406</v>
      </c>
      <c r="B338" s="16" t="s">
        <v>570</v>
      </c>
      <c r="C338" s="18">
        <v>332215</v>
      </c>
      <c r="D338" s="19" t="s">
        <v>576</v>
      </c>
      <c r="E338" s="27"/>
      <c r="F338" s="12" t="e">
        <f>VLOOKUP(C338,#REF!,4,FALSE)</f>
        <v>#REF!</v>
      </c>
    </row>
    <row r="339" spans="1:6" ht="17" x14ac:dyDescent="0.2">
      <c r="A339" s="18" t="s">
        <v>406</v>
      </c>
      <c r="B339" s="16" t="s">
        <v>570</v>
      </c>
      <c r="C339" s="18">
        <v>332216</v>
      </c>
      <c r="D339" s="19" t="s">
        <v>1533</v>
      </c>
      <c r="E339" s="27"/>
      <c r="F339" s="12" t="e">
        <f>VLOOKUP(C339,#REF!,4,FALSE)</f>
        <v>#REF!</v>
      </c>
    </row>
    <row r="340" spans="1:6" ht="17" x14ac:dyDescent="0.2">
      <c r="A340" s="18" t="s">
        <v>406</v>
      </c>
      <c r="B340" s="16" t="s">
        <v>570</v>
      </c>
      <c r="C340" s="18">
        <v>332311</v>
      </c>
      <c r="D340" s="19" t="s">
        <v>577</v>
      </c>
      <c r="E340" s="27"/>
      <c r="F340" s="12" t="e">
        <f>VLOOKUP(C340,#REF!,4,FALSE)</f>
        <v>#REF!</v>
      </c>
    </row>
    <row r="341" spans="1:6" ht="17" x14ac:dyDescent="0.2">
      <c r="A341" s="18" t="s">
        <v>406</v>
      </c>
      <c r="B341" s="16" t="s">
        <v>570</v>
      </c>
      <c r="C341" s="18">
        <v>332312</v>
      </c>
      <c r="D341" s="19" t="s">
        <v>578</v>
      </c>
      <c r="E341" s="27"/>
      <c r="F341" s="12" t="e">
        <f>VLOOKUP(C341,#REF!,4,FALSE)</f>
        <v>#REF!</v>
      </c>
    </row>
    <row r="342" spans="1:6" ht="17" x14ac:dyDescent="0.2">
      <c r="A342" s="18" t="s">
        <v>406</v>
      </c>
      <c r="B342" s="16" t="s">
        <v>570</v>
      </c>
      <c r="C342" s="18">
        <v>332313</v>
      </c>
      <c r="D342" s="19" t="s">
        <v>579</v>
      </c>
      <c r="E342" s="27"/>
      <c r="F342" s="12" t="e">
        <f>VLOOKUP(C342,#REF!,4,FALSE)</f>
        <v>#REF!</v>
      </c>
    </row>
    <row r="343" spans="1:6" ht="17" x14ac:dyDescent="0.2">
      <c r="A343" s="18" t="s">
        <v>406</v>
      </c>
      <c r="B343" s="16" t="s">
        <v>570</v>
      </c>
      <c r="C343" s="18">
        <v>332321</v>
      </c>
      <c r="D343" s="19" t="s">
        <v>580</v>
      </c>
      <c r="E343" s="27"/>
      <c r="F343" s="12" t="e">
        <f>VLOOKUP(C343,#REF!,4,FALSE)</f>
        <v>#REF!</v>
      </c>
    </row>
    <row r="344" spans="1:6" ht="17" x14ac:dyDescent="0.2">
      <c r="A344" s="18" t="s">
        <v>406</v>
      </c>
      <c r="B344" s="16" t="s">
        <v>570</v>
      </c>
      <c r="C344" s="18">
        <v>332322</v>
      </c>
      <c r="D344" s="19" t="s">
        <v>581</v>
      </c>
      <c r="E344" s="27"/>
      <c r="F344" s="12" t="e">
        <f>VLOOKUP(C344,#REF!,4,FALSE)</f>
        <v>#REF!</v>
      </c>
    </row>
    <row r="345" spans="1:6" ht="17" x14ac:dyDescent="0.2">
      <c r="A345" s="18" t="s">
        <v>406</v>
      </c>
      <c r="B345" s="16" t="s">
        <v>570</v>
      </c>
      <c r="C345" s="18">
        <v>332323</v>
      </c>
      <c r="D345" s="19" t="s">
        <v>582</v>
      </c>
      <c r="E345" s="27"/>
      <c r="F345" s="12" t="e">
        <f>VLOOKUP(C345,#REF!,4,FALSE)</f>
        <v>#REF!</v>
      </c>
    </row>
    <row r="346" spans="1:6" ht="17" x14ac:dyDescent="0.2">
      <c r="A346" s="18" t="s">
        <v>406</v>
      </c>
      <c r="B346" s="16" t="s">
        <v>570</v>
      </c>
      <c r="C346" s="18">
        <v>332410</v>
      </c>
      <c r="D346" s="19" t="s">
        <v>583</v>
      </c>
      <c r="E346" s="27"/>
      <c r="F346" s="12" t="e">
        <f>VLOOKUP(C346,#REF!,4,FALSE)</f>
        <v>#REF!</v>
      </c>
    </row>
    <row r="347" spans="1:6" ht="17" x14ac:dyDescent="0.2">
      <c r="A347" s="18" t="s">
        <v>406</v>
      </c>
      <c r="B347" s="16" t="s">
        <v>570</v>
      </c>
      <c r="C347" s="18">
        <v>332420</v>
      </c>
      <c r="D347" s="19" t="s">
        <v>139</v>
      </c>
      <c r="E347" s="27"/>
      <c r="F347" s="12" t="e">
        <f>VLOOKUP(C347,#REF!,4,FALSE)</f>
        <v>#REF!</v>
      </c>
    </row>
    <row r="348" spans="1:6" ht="17" x14ac:dyDescent="0.2">
      <c r="A348" s="18" t="s">
        <v>406</v>
      </c>
      <c r="B348" s="16" t="s">
        <v>570</v>
      </c>
      <c r="C348" s="18">
        <v>332431</v>
      </c>
      <c r="D348" s="19" t="s">
        <v>584</v>
      </c>
      <c r="E348" s="27"/>
      <c r="F348" s="12" t="e">
        <f>VLOOKUP(C348,#REF!,4,FALSE)</f>
        <v>#REF!</v>
      </c>
    </row>
    <row r="349" spans="1:6" ht="17" x14ac:dyDescent="0.2">
      <c r="A349" s="18" t="s">
        <v>406</v>
      </c>
      <c r="B349" s="16" t="s">
        <v>570</v>
      </c>
      <c r="C349" s="18">
        <v>332439</v>
      </c>
      <c r="D349" s="19" t="s">
        <v>585</v>
      </c>
      <c r="E349" s="27"/>
      <c r="F349" s="12" t="e">
        <f>VLOOKUP(C349,#REF!,4,FALSE)</f>
        <v>#REF!</v>
      </c>
    </row>
    <row r="350" spans="1:6" ht="17" x14ac:dyDescent="0.2">
      <c r="A350" s="18" t="s">
        <v>406</v>
      </c>
      <c r="B350" s="16" t="s">
        <v>570</v>
      </c>
      <c r="C350" s="18">
        <v>332510</v>
      </c>
      <c r="D350" s="19" t="s">
        <v>140</v>
      </c>
      <c r="E350" s="27"/>
      <c r="F350" s="12" t="e">
        <f>VLOOKUP(C350,#REF!,4,FALSE)</f>
        <v>#REF!</v>
      </c>
    </row>
    <row r="351" spans="1:6" ht="17" x14ac:dyDescent="0.2">
      <c r="A351" s="18" t="s">
        <v>406</v>
      </c>
      <c r="B351" s="16" t="s">
        <v>570</v>
      </c>
      <c r="C351" s="18">
        <v>332613</v>
      </c>
      <c r="D351" s="19" t="s">
        <v>586</v>
      </c>
      <c r="E351" s="27"/>
      <c r="F351" s="12" t="e">
        <f>VLOOKUP(C351,#REF!,4,FALSE)</f>
        <v>#REF!</v>
      </c>
    </row>
    <row r="352" spans="1:6" ht="17" x14ac:dyDescent="0.2">
      <c r="A352" s="18" t="s">
        <v>406</v>
      </c>
      <c r="B352" s="16" t="s">
        <v>570</v>
      </c>
      <c r="C352" s="18">
        <v>332618</v>
      </c>
      <c r="D352" s="19" t="s">
        <v>587</v>
      </c>
      <c r="E352" s="27"/>
      <c r="F352" s="12" t="e">
        <f>VLOOKUP(C352,#REF!,4,FALSE)</f>
        <v>#REF!</v>
      </c>
    </row>
    <row r="353" spans="1:6" ht="17" x14ac:dyDescent="0.2">
      <c r="A353" s="18" t="s">
        <v>406</v>
      </c>
      <c r="B353" s="16" t="s">
        <v>570</v>
      </c>
      <c r="C353" s="18">
        <v>332710</v>
      </c>
      <c r="D353" s="19" t="s">
        <v>141</v>
      </c>
      <c r="E353" s="27"/>
      <c r="F353" s="12" t="e">
        <f>VLOOKUP(C353,#REF!,4,FALSE)</f>
        <v>#REF!</v>
      </c>
    </row>
    <row r="354" spans="1:6" ht="17" x14ac:dyDescent="0.2">
      <c r="A354" s="18" t="s">
        <v>406</v>
      </c>
      <c r="B354" s="16" t="s">
        <v>570</v>
      </c>
      <c r="C354" s="18">
        <v>332721</v>
      </c>
      <c r="D354" s="19" t="s">
        <v>588</v>
      </c>
      <c r="E354" s="27"/>
      <c r="F354" s="12" t="e">
        <f>VLOOKUP(C354,#REF!,4,FALSE)</f>
        <v>#REF!</v>
      </c>
    </row>
    <row r="355" spans="1:6" ht="17" x14ac:dyDescent="0.2">
      <c r="A355" s="18" t="s">
        <v>406</v>
      </c>
      <c r="B355" s="16" t="s">
        <v>570</v>
      </c>
      <c r="C355" s="18">
        <v>332722</v>
      </c>
      <c r="D355" s="19" t="s">
        <v>589</v>
      </c>
      <c r="E355" s="27"/>
      <c r="F355" s="12" t="e">
        <f>VLOOKUP(C355,#REF!,4,FALSE)</f>
        <v>#REF!</v>
      </c>
    </row>
    <row r="356" spans="1:6" ht="17" x14ac:dyDescent="0.2">
      <c r="A356" s="18" t="s">
        <v>406</v>
      </c>
      <c r="B356" s="16" t="s">
        <v>570</v>
      </c>
      <c r="C356" s="18">
        <v>332811</v>
      </c>
      <c r="D356" s="19" t="s">
        <v>590</v>
      </c>
      <c r="E356" s="27"/>
      <c r="F356" s="12" t="e">
        <f>VLOOKUP(C356,#REF!,4,FALSE)</f>
        <v>#REF!</v>
      </c>
    </row>
    <row r="357" spans="1:6" ht="17" x14ac:dyDescent="0.2">
      <c r="A357" s="18" t="s">
        <v>406</v>
      </c>
      <c r="B357" s="16" t="s">
        <v>570</v>
      </c>
      <c r="C357" s="18">
        <v>332812</v>
      </c>
      <c r="D357" s="19" t="s">
        <v>591</v>
      </c>
      <c r="E357" s="27"/>
      <c r="F357" s="12" t="e">
        <f>VLOOKUP(C357,#REF!,4,FALSE)</f>
        <v>#REF!</v>
      </c>
    </row>
    <row r="358" spans="1:6" ht="17" x14ac:dyDescent="0.2">
      <c r="A358" s="18" t="s">
        <v>406</v>
      </c>
      <c r="B358" s="16" t="s">
        <v>570</v>
      </c>
      <c r="C358" s="18">
        <v>332813</v>
      </c>
      <c r="D358" s="19" t="s">
        <v>592</v>
      </c>
      <c r="E358" s="27"/>
      <c r="F358" s="12" t="e">
        <f>VLOOKUP(C358,#REF!,4,FALSE)</f>
        <v>#REF!</v>
      </c>
    </row>
    <row r="359" spans="1:6" ht="17" x14ac:dyDescent="0.2">
      <c r="A359" s="18" t="s">
        <v>406</v>
      </c>
      <c r="B359" s="16" t="s">
        <v>570</v>
      </c>
      <c r="C359" s="18">
        <v>332911</v>
      </c>
      <c r="D359" s="19" t="s">
        <v>593</v>
      </c>
      <c r="E359" s="27"/>
      <c r="F359" s="12" t="e">
        <f>VLOOKUP(C359,#REF!,4,FALSE)</f>
        <v>#REF!</v>
      </c>
    </row>
    <row r="360" spans="1:6" ht="17" x14ac:dyDescent="0.2">
      <c r="A360" s="18" t="s">
        <v>406</v>
      </c>
      <c r="B360" s="16" t="s">
        <v>570</v>
      </c>
      <c r="C360" s="18">
        <v>332912</v>
      </c>
      <c r="D360" s="19" t="s">
        <v>594</v>
      </c>
      <c r="E360" s="27"/>
      <c r="F360" s="12" t="e">
        <f>VLOOKUP(C360,#REF!,4,FALSE)</f>
        <v>#REF!</v>
      </c>
    </row>
    <row r="361" spans="1:6" ht="17" x14ac:dyDescent="0.2">
      <c r="A361" s="18" t="s">
        <v>406</v>
      </c>
      <c r="B361" s="16" t="s">
        <v>570</v>
      </c>
      <c r="C361" s="18">
        <v>332913</v>
      </c>
      <c r="D361" s="19" t="s">
        <v>595</v>
      </c>
      <c r="E361" s="27"/>
      <c r="F361" s="12" t="e">
        <f>VLOOKUP(C361,#REF!,4,FALSE)</f>
        <v>#REF!</v>
      </c>
    </row>
    <row r="362" spans="1:6" ht="17" x14ac:dyDescent="0.2">
      <c r="A362" s="18" t="s">
        <v>406</v>
      </c>
      <c r="B362" s="16" t="s">
        <v>570</v>
      </c>
      <c r="C362" s="18">
        <v>332919</v>
      </c>
      <c r="D362" s="19" t="s">
        <v>596</v>
      </c>
      <c r="E362" s="27"/>
      <c r="F362" s="12" t="e">
        <f>VLOOKUP(C362,#REF!,4,FALSE)</f>
        <v>#REF!</v>
      </c>
    </row>
    <row r="363" spans="1:6" ht="17" x14ac:dyDescent="0.2">
      <c r="A363" s="18" t="s">
        <v>406</v>
      </c>
      <c r="B363" s="16" t="s">
        <v>570</v>
      </c>
      <c r="C363" s="18">
        <v>332991</v>
      </c>
      <c r="D363" s="19" t="s">
        <v>142</v>
      </c>
      <c r="E363" s="27"/>
      <c r="F363" s="12" t="e">
        <f>VLOOKUP(C363,#REF!,4,FALSE)</f>
        <v>#REF!</v>
      </c>
    </row>
    <row r="364" spans="1:6" ht="17" x14ac:dyDescent="0.2">
      <c r="A364" s="18" t="s">
        <v>406</v>
      </c>
      <c r="B364" s="16" t="s">
        <v>570</v>
      </c>
      <c r="C364" s="18">
        <v>332992</v>
      </c>
      <c r="D364" s="19" t="s">
        <v>597</v>
      </c>
      <c r="E364" s="27"/>
      <c r="F364" s="12" t="e">
        <f>VLOOKUP(C364,#REF!,4,FALSE)</f>
        <v>#REF!</v>
      </c>
    </row>
    <row r="365" spans="1:6" ht="17" x14ac:dyDescent="0.2">
      <c r="A365" s="18" t="s">
        <v>406</v>
      </c>
      <c r="B365" s="16" t="s">
        <v>570</v>
      </c>
      <c r="C365" s="18">
        <v>332993</v>
      </c>
      <c r="D365" s="19" t="s">
        <v>598</v>
      </c>
      <c r="E365" s="27"/>
      <c r="F365" s="12" t="e">
        <f>VLOOKUP(C365,#REF!,4,FALSE)</f>
        <v>#REF!</v>
      </c>
    </row>
    <row r="366" spans="1:6" ht="17" x14ac:dyDescent="0.2">
      <c r="A366" s="18" t="s">
        <v>406</v>
      </c>
      <c r="B366" s="16" t="s">
        <v>570</v>
      </c>
      <c r="C366" s="18">
        <v>332994</v>
      </c>
      <c r="D366" s="19" t="s">
        <v>599</v>
      </c>
      <c r="E366" s="27"/>
      <c r="F366" s="12" t="e">
        <f>VLOOKUP(C366,#REF!,4,FALSE)</f>
        <v>#REF!</v>
      </c>
    </row>
    <row r="367" spans="1:6" ht="17" x14ac:dyDescent="0.2">
      <c r="A367" s="18" t="s">
        <v>406</v>
      </c>
      <c r="B367" s="16" t="s">
        <v>570</v>
      </c>
      <c r="C367" s="18">
        <v>332996</v>
      </c>
      <c r="D367" s="19" t="s">
        <v>600</v>
      </c>
      <c r="E367" s="27"/>
      <c r="F367" s="12" t="e">
        <f>VLOOKUP(C367,#REF!,4,FALSE)</f>
        <v>#REF!</v>
      </c>
    </row>
    <row r="368" spans="1:6" ht="17" x14ac:dyDescent="0.2">
      <c r="A368" s="18" t="s">
        <v>406</v>
      </c>
      <c r="B368" s="16" t="s">
        <v>570</v>
      </c>
      <c r="C368" s="18">
        <v>332999</v>
      </c>
      <c r="D368" s="19" t="s">
        <v>601</v>
      </c>
      <c r="E368" s="27"/>
      <c r="F368" s="12" t="e">
        <f>VLOOKUP(C368,#REF!,4,FALSE)</f>
        <v>#REF!</v>
      </c>
    </row>
    <row r="369" spans="1:6" ht="19" x14ac:dyDescent="0.2">
      <c r="A369" s="18" t="s">
        <v>406</v>
      </c>
      <c r="B369" s="16" t="s">
        <v>1262</v>
      </c>
      <c r="C369" s="18">
        <v>333111</v>
      </c>
      <c r="D369" s="19" t="s">
        <v>604</v>
      </c>
      <c r="E369" s="27"/>
      <c r="F369" s="12" t="e">
        <f>VLOOKUP(C369,#REF!,4,FALSE)</f>
        <v>#REF!</v>
      </c>
    </row>
    <row r="370" spans="1:6" ht="19" x14ac:dyDescent="0.2">
      <c r="A370" s="18" t="s">
        <v>406</v>
      </c>
      <c r="B370" s="16" t="s">
        <v>1262</v>
      </c>
      <c r="C370" s="18">
        <v>333112</v>
      </c>
      <c r="D370" s="19" t="s">
        <v>605</v>
      </c>
      <c r="E370" s="27"/>
      <c r="F370" s="12" t="e">
        <f>VLOOKUP(C370,#REF!,4,FALSE)</f>
        <v>#REF!</v>
      </c>
    </row>
    <row r="371" spans="1:6" ht="19" x14ac:dyDescent="0.2">
      <c r="A371" s="18" t="s">
        <v>406</v>
      </c>
      <c r="B371" s="16" t="s">
        <v>1262</v>
      </c>
      <c r="C371" s="18">
        <v>333120</v>
      </c>
      <c r="D371" s="19" t="s">
        <v>143</v>
      </c>
      <c r="E371" s="27"/>
      <c r="F371" s="12" t="e">
        <f>VLOOKUP(C371,#REF!,4,FALSE)</f>
        <v>#REF!</v>
      </c>
    </row>
    <row r="372" spans="1:6" ht="19" x14ac:dyDescent="0.2">
      <c r="A372" s="18" t="s">
        <v>406</v>
      </c>
      <c r="B372" s="16" t="s">
        <v>1262</v>
      </c>
      <c r="C372" s="18">
        <v>333131</v>
      </c>
      <c r="D372" s="19" t="s">
        <v>606</v>
      </c>
      <c r="E372" s="27"/>
      <c r="F372" s="12" t="e">
        <f>VLOOKUP(C372,#REF!,4,FALSE)</f>
        <v>#REF!</v>
      </c>
    </row>
    <row r="373" spans="1:6" ht="19" x14ac:dyDescent="0.2">
      <c r="A373" s="18" t="s">
        <v>406</v>
      </c>
      <c r="B373" s="16" t="s">
        <v>1262</v>
      </c>
      <c r="C373" s="18">
        <v>333132</v>
      </c>
      <c r="D373" s="19" t="s">
        <v>607</v>
      </c>
      <c r="E373" s="27"/>
      <c r="F373" s="12" t="e">
        <f>VLOOKUP(C373,#REF!,4,FALSE)</f>
        <v>#REF!</v>
      </c>
    </row>
    <row r="374" spans="1:6" ht="19" x14ac:dyDescent="0.2">
      <c r="A374" s="18" t="s">
        <v>406</v>
      </c>
      <c r="B374" s="16" t="s">
        <v>1262</v>
      </c>
      <c r="C374" s="18">
        <v>333241</v>
      </c>
      <c r="D374" s="19" t="s">
        <v>608</v>
      </c>
      <c r="E374" s="27"/>
      <c r="F374" s="12" t="e">
        <f>VLOOKUP(C374,#REF!,4,FALSE)</f>
        <v>#REF!</v>
      </c>
    </row>
    <row r="375" spans="1:6" ht="19" x14ac:dyDescent="0.2">
      <c r="A375" s="18" t="s">
        <v>406</v>
      </c>
      <c r="B375" s="16" t="s">
        <v>1262</v>
      </c>
      <c r="C375" s="18">
        <v>333242</v>
      </c>
      <c r="D375" s="19" t="s">
        <v>609</v>
      </c>
      <c r="E375" s="27"/>
      <c r="F375" s="12" t="e">
        <f>VLOOKUP(C375,#REF!,4,FALSE)</f>
        <v>#REF!</v>
      </c>
    </row>
    <row r="376" spans="1:6" ht="19" x14ac:dyDescent="0.2">
      <c r="A376" s="18" t="s">
        <v>406</v>
      </c>
      <c r="B376" s="16" t="s">
        <v>1262</v>
      </c>
      <c r="C376" s="18">
        <v>333243</v>
      </c>
      <c r="D376" s="19" t="s">
        <v>610</v>
      </c>
      <c r="E376" s="27"/>
      <c r="F376" s="12" t="e">
        <f>VLOOKUP(C376,#REF!,4,FALSE)</f>
        <v>#REF!</v>
      </c>
    </row>
    <row r="377" spans="1:6" ht="19" x14ac:dyDescent="0.2">
      <c r="A377" s="18" t="s">
        <v>406</v>
      </c>
      <c r="B377" s="16" t="s">
        <v>1262</v>
      </c>
      <c r="C377" s="18">
        <v>333244</v>
      </c>
      <c r="D377" s="19" t="s">
        <v>611</v>
      </c>
      <c r="E377" s="27"/>
      <c r="F377" s="12" t="e">
        <f>VLOOKUP(C377,#REF!,4,FALSE)</f>
        <v>#REF!</v>
      </c>
    </row>
    <row r="378" spans="1:6" ht="19" x14ac:dyDescent="0.2">
      <c r="A378" s="18" t="s">
        <v>406</v>
      </c>
      <c r="B378" s="16" t="s">
        <v>1262</v>
      </c>
      <c r="C378" s="18">
        <v>333249</v>
      </c>
      <c r="D378" s="19" t="s">
        <v>612</v>
      </c>
      <c r="E378" s="27"/>
      <c r="F378" s="12" t="e">
        <f>VLOOKUP(C378,#REF!,4,FALSE)</f>
        <v>#REF!</v>
      </c>
    </row>
    <row r="379" spans="1:6" ht="19" x14ac:dyDescent="0.2">
      <c r="A379" s="18" t="s">
        <v>406</v>
      </c>
      <c r="B379" s="16" t="s">
        <v>1262</v>
      </c>
      <c r="C379" s="18">
        <v>333314</v>
      </c>
      <c r="D379" s="19" t="s">
        <v>613</v>
      </c>
      <c r="E379" s="27"/>
      <c r="F379" s="12" t="e">
        <f>VLOOKUP(C379,#REF!,4,FALSE)</f>
        <v>#REF!</v>
      </c>
    </row>
    <row r="380" spans="1:6" ht="19" x14ac:dyDescent="0.2">
      <c r="A380" s="18" t="s">
        <v>406</v>
      </c>
      <c r="B380" s="16" t="s">
        <v>1262</v>
      </c>
      <c r="C380" s="18">
        <v>333316</v>
      </c>
      <c r="D380" s="19" t="s">
        <v>614</v>
      </c>
      <c r="E380" s="27"/>
      <c r="F380" s="12" t="e">
        <f>VLOOKUP(C380,#REF!,4,FALSE)</f>
        <v>#REF!</v>
      </c>
    </row>
    <row r="381" spans="1:6" ht="19" x14ac:dyDescent="0.2">
      <c r="A381" s="18" t="s">
        <v>406</v>
      </c>
      <c r="B381" s="16" t="s">
        <v>1262</v>
      </c>
      <c r="C381" s="18">
        <v>333318</v>
      </c>
      <c r="D381" s="19" t="s">
        <v>615</v>
      </c>
      <c r="E381" s="27"/>
      <c r="F381" s="12" t="e">
        <f>VLOOKUP(C381,#REF!,4,FALSE)</f>
        <v>#REF!</v>
      </c>
    </row>
    <row r="382" spans="1:6" ht="19" x14ac:dyDescent="0.2">
      <c r="A382" s="18" t="s">
        <v>406</v>
      </c>
      <c r="B382" s="16" t="s">
        <v>1262</v>
      </c>
      <c r="C382" s="18">
        <v>333413</v>
      </c>
      <c r="D382" s="19" t="s">
        <v>616</v>
      </c>
      <c r="E382" s="27"/>
      <c r="F382" s="12" t="e">
        <f>VLOOKUP(C382,#REF!,4,FALSE)</f>
        <v>#REF!</v>
      </c>
    </row>
    <row r="383" spans="1:6" ht="19" x14ac:dyDescent="0.2">
      <c r="A383" s="18" t="s">
        <v>406</v>
      </c>
      <c r="B383" s="16" t="s">
        <v>1262</v>
      </c>
      <c r="C383" s="18">
        <v>333414</v>
      </c>
      <c r="D383" s="19" t="s">
        <v>617</v>
      </c>
      <c r="E383" s="27"/>
      <c r="F383" s="12" t="e">
        <f>VLOOKUP(C383,#REF!,4,FALSE)</f>
        <v>#REF!</v>
      </c>
    </row>
    <row r="384" spans="1:6" ht="19" x14ac:dyDescent="0.2">
      <c r="A384" s="18" t="s">
        <v>406</v>
      </c>
      <c r="B384" s="16" t="s">
        <v>1262</v>
      </c>
      <c r="C384" s="18">
        <v>333415</v>
      </c>
      <c r="D384" s="19" t="s">
        <v>618</v>
      </c>
      <c r="E384" s="27"/>
      <c r="F384" s="12" t="e">
        <f>VLOOKUP(C384,#REF!,4,FALSE)</f>
        <v>#REF!</v>
      </c>
    </row>
    <row r="385" spans="1:6" ht="19" x14ac:dyDescent="0.2">
      <c r="A385" s="18" t="s">
        <v>406</v>
      </c>
      <c r="B385" s="16" t="s">
        <v>1262</v>
      </c>
      <c r="C385" s="18">
        <v>333511</v>
      </c>
      <c r="D385" s="19" t="s">
        <v>619</v>
      </c>
      <c r="E385" s="27"/>
      <c r="F385" s="12" t="e">
        <f>VLOOKUP(C385,#REF!,4,FALSE)</f>
        <v>#REF!</v>
      </c>
    </row>
    <row r="386" spans="1:6" ht="19" x14ac:dyDescent="0.2">
      <c r="A386" s="18" t="s">
        <v>406</v>
      </c>
      <c r="B386" s="16" t="s">
        <v>1262</v>
      </c>
      <c r="C386" s="18">
        <v>333514</v>
      </c>
      <c r="D386" s="19" t="s">
        <v>620</v>
      </c>
      <c r="E386" s="27"/>
      <c r="F386" s="12" t="e">
        <f>VLOOKUP(C386,#REF!,4,FALSE)</f>
        <v>#REF!</v>
      </c>
    </row>
    <row r="387" spans="1:6" ht="19" x14ac:dyDescent="0.2">
      <c r="A387" s="18" t="s">
        <v>406</v>
      </c>
      <c r="B387" s="16" t="s">
        <v>1262</v>
      </c>
      <c r="C387" s="18">
        <v>333515</v>
      </c>
      <c r="D387" s="19" t="s">
        <v>621</v>
      </c>
      <c r="E387" s="27"/>
      <c r="F387" s="12" t="e">
        <f>VLOOKUP(C387,#REF!,4,FALSE)</f>
        <v>#REF!</v>
      </c>
    </row>
    <row r="388" spans="1:6" ht="19" x14ac:dyDescent="0.2">
      <c r="A388" s="18" t="s">
        <v>406</v>
      </c>
      <c r="B388" s="16" t="s">
        <v>1262</v>
      </c>
      <c r="C388" s="18">
        <v>333517</v>
      </c>
      <c r="D388" s="19" t="s">
        <v>622</v>
      </c>
      <c r="E388" s="27"/>
      <c r="F388" s="12" t="e">
        <f>VLOOKUP(C388,#REF!,4,FALSE)</f>
        <v>#REF!</v>
      </c>
    </row>
    <row r="389" spans="1:6" ht="19" x14ac:dyDescent="0.2">
      <c r="A389" s="18" t="s">
        <v>406</v>
      </c>
      <c r="B389" s="16" t="s">
        <v>1262</v>
      </c>
      <c r="C389" s="18">
        <v>333519</v>
      </c>
      <c r="D389" s="19" t="s">
        <v>623</v>
      </c>
      <c r="E389" s="27"/>
      <c r="F389" s="12" t="e">
        <f>VLOOKUP(C389,#REF!,4,FALSE)</f>
        <v>#REF!</v>
      </c>
    </row>
    <row r="390" spans="1:6" ht="19" x14ac:dyDescent="0.2">
      <c r="A390" s="18" t="s">
        <v>406</v>
      </c>
      <c r="B390" s="16" t="s">
        <v>1262</v>
      </c>
      <c r="C390" s="18">
        <v>333611</v>
      </c>
      <c r="D390" s="19" t="s">
        <v>624</v>
      </c>
      <c r="E390" s="27"/>
      <c r="F390" s="12" t="e">
        <f>VLOOKUP(C390,#REF!,4,FALSE)</f>
        <v>#REF!</v>
      </c>
    </row>
    <row r="391" spans="1:6" ht="19" x14ac:dyDescent="0.2">
      <c r="A391" s="18" t="s">
        <v>406</v>
      </c>
      <c r="B391" s="16" t="s">
        <v>1262</v>
      </c>
      <c r="C391" s="18">
        <v>333612</v>
      </c>
      <c r="D391" s="19" t="s">
        <v>625</v>
      </c>
      <c r="E391" s="27"/>
      <c r="F391" s="12" t="e">
        <f>VLOOKUP(C391,#REF!,4,FALSE)</f>
        <v>#REF!</v>
      </c>
    </row>
    <row r="392" spans="1:6" ht="19" x14ac:dyDescent="0.2">
      <c r="A392" s="18" t="s">
        <v>406</v>
      </c>
      <c r="B392" s="16" t="s">
        <v>1262</v>
      </c>
      <c r="C392" s="18">
        <v>333613</v>
      </c>
      <c r="D392" s="19" t="s">
        <v>626</v>
      </c>
      <c r="E392" s="27"/>
      <c r="F392" s="12" t="e">
        <f>VLOOKUP(C392,#REF!,4,FALSE)</f>
        <v>#REF!</v>
      </c>
    </row>
    <row r="393" spans="1:6" ht="19" x14ac:dyDescent="0.2">
      <c r="A393" s="18" t="s">
        <v>406</v>
      </c>
      <c r="B393" s="16" t="s">
        <v>1262</v>
      </c>
      <c r="C393" s="18">
        <v>333618</v>
      </c>
      <c r="D393" s="19" t="s">
        <v>627</v>
      </c>
      <c r="E393" s="27"/>
      <c r="F393" s="12" t="e">
        <f>VLOOKUP(C393,#REF!,4,FALSE)</f>
        <v>#REF!</v>
      </c>
    </row>
    <row r="394" spans="1:6" ht="19" x14ac:dyDescent="0.2">
      <c r="A394" s="18" t="s">
        <v>406</v>
      </c>
      <c r="B394" s="16" t="s">
        <v>1262</v>
      </c>
      <c r="C394" s="18">
        <v>333911</v>
      </c>
      <c r="D394" s="19" t="s">
        <v>628</v>
      </c>
      <c r="E394" s="27"/>
      <c r="F394" s="12" t="e">
        <f>VLOOKUP(C394,#REF!,4,FALSE)</f>
        <v>#REF!</v>
      </c>
    </row>
    <row r="395" spans="1:6" ht="19" x14ac:dyDescent="0.2">
      <c r="A395" s="18" t="s">
        <v>406</v>
      </c>
      <c r="B395" s="16" t="s">
        <v>1262</v>
      </c>
      <c r="C395" s="18">
        <v>333912</v>
      </c>
      <c r="D395" s="19" t="s">
        <v>629</v>
      </c>
      <c r="E395" s="27"/>
      <c r="F395" s="12" t="e">
        <f>VLOOKUP(C395,#REF!,4,FALSE)</f>
        <v>#REF!</v>
      </c>
    </row>
    <row r="396" spans="1:6" ht="19" x14ac:dyDescent="0.2">
      <c r="A396" s="18" t="s">
        <v>406</v>
      </c>
      <c r="B396" s="16" t="s">
        <v>1262</v>
      </c>
      <c r="C396" s="18">
        <v>333913</v>
      </c>
      <c r="D396" s="19" t="s">
        <v>630</v>
      </c>
      <c r="E396" s="27"/>
      <c r="F396" s="12" t="e">
        <f>VLOOKUP(C396,#REF!,4,FALSE)</f>
        <v>#REF!</v>
      </c>
    </row>
    <row r="397" spans="1:6" ht="19" x14ac:dyDescent="0.2">
      <c r="A397" s="18" t="s">
        <v>406</v>
      </c>
      <c r="B397" s="16" t="s">
        <v>1262</v>
      </c>
      <c r="C397" s="18">
        <v>333921</v>
      </c>
      <c r="D397" s="19" t="s">
        <v>631</v>
      </c>
      <c r="E397" s="27"/>
      <c r="F397" s="12" t="e">
        <f>VLOOKUP(C397,#REF!,4,FALSE)</f>
        <v>#REF!</v>
      </c>
    </row>
    <row r="398" spans="1:6" ht="19" x14ac:dyDescent="0.2">
      <c r="A398" s="18" t="s">
        <v>406</v>
      </c>
      <c r="B398" s="16" t="s">
        <v>1262</v>
      </c>
      <c r="C398" s="18">
        <v>333922</v>
      </c>
      <c r="D398" s="19" t="s">
        <v>632</v>
      </c>
      <c r="E398" s="27"/>
      <c r="F398" s="12" t="e">
        <f>VLOOKUP(C398,#REF!,4,FALSE)</f>
        <v>#REF!</v>
      </c>
    </row>
    <row r="399" spans="1:6" ht="19" x14ac:dyDescent="0.2">
      <c r="A399" s="18" t="s">
        <v>406</v>
      </c>
      <c r="B399" s="16" t="s">
        <v>1262</v>
      </c>
      <c r="C399" s="18">
        <v>333923</v>
      </c>
      <c r="D399" s="19" t="s">
        <v>633</v>
      </c>
      <c r="E399" s="27"/>
      <c r="F399" s="12" t="e">
        <f>VLOOKUP(C399,#REF!,4,FALSE)</f>
        <v>#REF!</v>
      </c>
    </row>
    <row r="400" spans="1:6" ht="19" x14ac:dyDescent="0.2">
      <c r="A400" s="18" t="s">
        <v>406</v>
      </c>
      <c r="B400" s="16" t="s">
        <v>1262</v>
      </c>
      <c r="C400" s="18">
        <v>333924</v>
      </c>
      <c r="D400" s="19" t="s">
        <v>634</v>
      </c>
      <c r="E400" s="27"/>
      <c r="F400" s="12" t="e">
        <f>VLOOKUP(C400,#REF!,4,FALSE)</f>
        <v>#REF!</v>
      </c>
    </row>
    <row r="401" spans="1:6" ht="19" x14ac:dyDescent="0.2">
      <c r="A401" s="18" t="s">
        <v>406</v>
      </c>
      <c r="B401" s="16" t="s">
        <v>1262</v>
      </c>
      <c r="C401" s="18">
        <v>333991</v>
      </c>
      <c r="D401" s="19" t="s">
        <v>635</v>
      </c>
      <c r="E401" s="27"/>
      <c r="F401" s="12" t="e">
        <f>VLOOKUP(C401,#REF!,4,FALSE)</f>
        <v>#REF!</v>
      </c>
    </row>
    <row r="402" spans="1:6" ht="19" x14ac:dyDescent="0.2">
      <c r="A402" s="18" t="s">
        <v>406</v>
      </c>
      <c r="B402" s="16" t="s">
        <v>1262</v>
      </c>
      <c r="C402" s="18">
        <v>333992</v>
      </c>
      <c r="D402" s="19" t="s">
        <v>636</v>
      </c>
      <c r="E402" s="27"/>
      <c r="F402" s="12" t="e">
        <f>VLOOKUP(C402,#REF!,4,FALSE)</f>
        <v>#REF!</v>
      </c>
    </row>
    <row r="403" spans="1:6" ht="19" x14ac:dyDescent="0.2">
      <c r="A403" s="18" t="s">
        <v>406</v>
      </c>
      <c r="B403" s="16" t="s">
        <v>1262</v>
      </c>
      <c r="C403" s="18">
        <v>333993</v>
      </c>
      <c r="D403" s="19" t="s">
        <v>637</v>
      </c>
      <c r="E403" s="27"/>
      <c r="F403" s="12" t="e">
        <f>VLOOKUP(C403,#REF!,4,FALSE)</f>
        <v>#REF!</v>
      </c>
    </row>
    <row r="404" spans="1:6" ht="19" x14ac:dyDescent="0.2">
      <c r="A404" s="18" t="s">
        <v>406</v>
      </c>
      <c r="B404" s="16" t="s">
        <v>1262</v>
      </c>
      <c r="C404" s="18">
        <v>333994</v>
      </c>
      <c r="D404" s="19" t="s">
        <v>638</v>
      </c>
      <c r="E404" s="27"/>
      <c r="F404" s="12" t="e">
        <f>VLOOKUP(C404,#REF!,4,FALSE)</f>
        <v>#REF!</v>
      </c>
    </row>
    <row r="405" spans="1:6" ht="19" x14ac:dyDescent="0.2">
      <c r="A405" s="18" t="s">
        <v>406</v>
      </c>
      <c r="B405" s="16" t="s">
        <v>1262</v>
      </c>
      <c r="C405" s="18">
        <v>333995</v>
      </c>
      <c r="D405" s="19" t="s">
        <v>639</v>
      </c>
      <c r="E405" s="27"/>
      <c r="F405" s="12" t="e">
        <f>VLOOKUP(C405,#REF!,4,FALSE)</f>
        <v>#REF!</v>
      </c>
    </row>
    <row r="406" spans="1:6" ht="19" x14ac:dyDescent="0.2">
      <c r="A406" s="18" t="s">
        <v>406</v>
      </c>
      <c r="B406" s="16" t="s">
        <v>1262</v>
      </c>
      <c r="C406" s="18">
        <v>333996</v>
      </c>
      <c r="D406" s="19" t="s">
        <v>640</v>
      </c>
      <c r="E406" s="27"/>
      <c r="F406" s="12" t="e">
        <f>VLOOKUP(C406,#REF!,4,FALSE)</f>
        <v>#REF!</v>
      </c>
    </row>
    <row r="407" spans="1:6" ht="19" x14ac:dyDescent="0.2">
      <c r="A407" s="18" t="s">
        <v>406</v>
      </c>
      <c r="B407" s="16" t="s">
        <v>1262</v>
      </c>
      <c r="C407" s="18">
        <v>333997</v>
      </c>
      <c r="D407" s="19" t="s">
        <v>641</v>
      </c>
      <c r="E407" s="27"/>
      <c r="F407" s="12" t="e">
        <f>VLOOKUP(C407,#REF!,4,FALSE)</f>
        <v>#REF!</v>
      </c>
    </row>
    <row r="408" spans="1:6" ht="19" x14ac:dyDescent="0.2">
      <c r="A408" s="18" t="s">
        <v>406</v>
      </c>
      <c r="B408" s="16" t="s">
        <v>1262</v>
      </c>
      <c r="C408" s="18">
        <v>333999</v>
      </c>
      <c r="D408" s="19" t="s">
        <v>642</v>
      </c>
      <c r="E408" s="27"/>
      <c r="F408" s="12" t="e">
        <f>VLOOKUP(C408,#REF!,4,FALSE)</f>
        <v>#REF!</v>
      </c>
    </row>
    <row r="409" spans="1:6" ht="17" x14ac:dyDescent="0.2">
      <c r="A409" s="18" t="s">
        <v>406</v>
      </c>
      <c r="B409" s="16" t="s">
        <v>1263</v>
      </c>
      <c r="C409" s="18">
        <v>334111</v>
      </c>
      <c r="D409" s="19" t="s">
        <v>643</v>
      </c>
      <c r="E409" s="27"/>
      <c r="F409" s="12" t="e">
        <f>VLOOKUP(C409,#REF!,4,FALSE)</f>
        <v>#REF!</v>
      </c>
    </row>
    <row r="410" spans="1:6" ht="17" x14ac:dyDescent="0.2">
      <c r="A410" s="18" t="s">
        <v>406</v>
      </c>
      <c r="B410" s="16" t="s">
        <v>1263</v>
      </c>
      <c r="C410" s="18">
        <v>334112</v>
      </c>
      <c r="D410" s="19" t="s">
        <v>644</v>
      </c>
      <c r="E410" s="27"/>
      <c r="F410" s="12" t="e">
        <f>VLOOKUP(C410,#REF!,4,FALSE)</f>
        <v>#REF!</v>
      </c>
    </row>
    <row r="411" spans="1:6" ht="17" x14ac:dyDescent="0.2">
      <c r="A411" s="18" t="s">
        <v>406</v>
      </c>
      <c r="B411" s="16" t="s">
        <v>1263</v>
      </c>
      <c r="C411" s="18">
        <v>334118</v>
      </c>
      <c r="D411" s="19" t="s">
        <v>645</v>
      </c>
      <c r="E411" s="27"/>
      <c r="F411" s="12" t="e">
        <f>VLOOKUP(C411,#REF!,4,FALSE)</f>
        <v>#REF!</v>
      </c>
    </row>
    <row r="412" spans="1:6" ht="17" x14ac:dyDescent="0.2">
      <c r="A412" s="18" t="s">
        <v>406</v>
      </c>
      <c r="B412" s="16" t="s">
        <v>1263</v>
      </c>
      <c r="C412" s="18">
        <v>334210</v>
      </c>
      <c r="D412" s="19" t="s">
        <v>144</v>
      </c>
      <c r="E412" s="27"/>
      <c r="F412" s="12" t="e">
        <f>VLOOKUP(C412,#REF!,4,FALSE)</f>
        <v>#REF!</v>
      </c>
    </row>
    <row r="413" spans="1:6" ht="17" x14ac:dyDescent="0.2">
      <c r="A413" s="18" t="s">
        <v>406</v>
      </c>
      <c r="B413" s="16" t="s">
        <v>1263</v>
      </c>
      <c r="C413" s="18">
        <v>334220</v>
      </c>
      <c r="D413" s="19" t="s">
        <v>145</v>
      </c>
      <c r="E413" s="27"/>
      <c r="F413" s="12" t="e">
        <f>VLOOKUP(C413,#REF!,4,FALSE)</f>
        <v>#REF!</v>
      </c>
    </row>
    <row r="414" spans="1:6" ht="17" x14ac:dyDescent="0.2">
      <c r="A414" s="18" t="s">
        <v>406</v>
      </c>
      <c r="B414" s="16" t="s">
        <v>1263</v>
      </c>
      <c r="C414" s="18">
        <v>334290</v>
      </c>
      <c r="D414" s="19" t="s">
        <v>146</v>
      </c>
      <c r="E414" s="27"/>
      <c r="F414" s="12" t="e">
        <f>VLOOKUP(C414,#REF!,4,FALSE)</f>
        <v>#REF!</v>
      </c>
    </row>
    <row r="415" spans="1:6" ht="17" x14ac:dyDescent="0.2">
      <c r="A415" s="18" t="s">
        <v>406</v>
      </c>
      <c r="B415" s="16" t="s">
        <v>1263</v>
      </c>
      <c r="C415" s="18">
        <v>334310</v>
      </c>
      <c r="D415" s="19" t="s">
        <v>147</v>
      </c>
      <c r="E415" s="27"/>
      <c r="F415" s="12" t="e">
        <f>VLOOKUP(C415,#REF!,4,FALSE)</f>
        <v>#REF!</v>
      </c>
    </row>
    <row r="416" spans="1:6" ht="17" x14ac:dyDescent="0.2">
      <c r="A416" s="18" t="s">
        <v>406</v>
      </c>
      <c r="B416" s="16" t="s">
        <v>1263</v>
      </c>
      <c r="C416" s="18">
        <v>334412</v>
      </c>
      <c r="D416" s="19" t="s">
        <v>646</v>
      </c>
      <c r="E416" s="27"/>
      <c r="F416" s="12" t="e">
        <f>VLOOKUP(C416,#REF!,4,FALSE)</f>
        <v>#REF!</v>
      </c>
    </row>
    <row r="417" spans="1:6" ht="17" x14ac:dyDescent="0.2">
      <c r="A417" s="18" t="s">
        <v>406</v>
      </c>
      <c r="B417" s="16" t="s">
        <v>1263</v>
      </c>
      <c r="C417" s="18">
        <v>334413</v>
      </c>
      <c r="D417" s="19" t="s">
        <v>647</v>
      </c>
      <c r="E417" s="27"/>
      <c r="F417" s="12" t="e">
        <f>VLOOKUP(C417,#REF!,4,FALSE)</f>
        <v>#REF!</v>
      </c>
    </row>
    <row r="418" spans="1:6" ht="17" x14ac:dyDescent="0.2">
      <c r="A418" s="18" t="s">
        <v>406</v>
      </c>
      <c r="B418" s="16" t="s">
        <v>1263</v>
      </c>
      <c r="C418" s="18">
        <v>334416</v>
      </c>
      <c r="D418" s="19" t="s">
        <v>648</v>
      </c>
      <c r="E418" s="27"/>
      <c r="F418" s="12" t="e">
        <f>VLOOKUP(C418,#REF!,4,FALSE)</f>
        <v>#REF!</v>
      </c>
    </row>
    <row r="419" spans="1:6" ht="17" x14ac:dyDescent="0.2">
      <c r="A419" s="18" t="s">
        <v>406</v>
      </c>
      <c r="B419" s="16" t="s">
        <v>1263</v>
      </c>
      <c r="C419" s="18">
        <v>334417</v>
      </c>
      <c r="D419" s="19" t="s">
        <v>649</v>
      </c>
      <c r="E419" s="27"/>
      <c r="F419" s="12" t="e">
        <f>VLOOKUP(C419,#REF!,4,FALSE)</f>
        <v>#REF!</v>
      </c>
    </row>
    <row r="420" spans="1:6" ht="17" x14ac:dyDescent="0.2">
      <c r="A420" s="18" t="s">
        <v>406</v>
      </c>
      <c r="B420" s="16" t="s">
        <v>1263</v>
      </c>
      <c r="C420" s="18">
        <v>334418</v>
      </c>
      <c r="D420" s="19" t="s">
        <v>650</v>
      </c>
      <c r="E420" s="27"/>
      <c r="F420" s="12" t="e">
        <f>VLOOKUP(C420,#REF!,4,FALSE)</f>
        <v>#REF!</v>
      </c>
    </row>
    <row r="421" spans="1:6" ht="17" x14ac:dyDescent="0.2">
      <c r="A421" s="18" t="s">
        <v>406</v>
      </c>
      <c r="B421" s="16" t="s">
        <v>1263</v>
      </c>
      <c r="C421" s="18">
        <v>334419</v>
      </c>
      <c r="D421" s="19" t="s">
        <v>651</v>
      </c>
      <c r="E421" s="27"/>
      <c r="F421" s="12" t="e">
        <f>VLOOKUP(C421,#REF!,4,FALSE)</f>
        <v>#REF!</v>
      </c>
    </row>
    <row r="422" spans="1:6" ht="17" x14ac:dyDescent="0.2">
      <c r="A422" s="18" t="s">
        <v>406</v>
      </c>
      <c r="B422" s="16" t="s">
        <v>1263</v>
      </c>
      <c r="C422" s="18">
        <v>334510</v>
      </c>
      <c r="D422" s="19" t="s">
        <v>652</v>
      </c>
      <c r="E422" s="27"/>
      <c r="F422" s="12" t="e">
        <f>VLOOKUP(C422,#REF!,4,FALSE)</f>
        <v>#REF!</v>
      </c>
    </row>
    <row r="423" spans="1:6" ht="17" x14ac:dyDescent="0.2">
      <c r="A423" s="18" t="s">
        <v>406</v>
      </c>
      <c r="B423" s="16" t="s">
        <v>1263</v>
      </c>
      <c r="C423" s="18">
        <v>334511</v>
      </c>
      <c r="D423" s="19" t="s">
        <v>653</v>
      </c>
      <c r="E423" s="27"/>
      <c r="F423" s="12" t="e">
        <f>VLOOKUP(C423,#REF!,4,FALSE)</f>
        <v>#REF!</v>
      </c>
    </row>
    <row r="424" spans="1:6" ht="17" x14ac:dyDescent="0.2">
      <c r="A424" s="18" t="s">
        <v>406</v>
      </c>
      <c r="B424" s="16" t="s">
        <v>1263</v>
      </c>
      <c r="C424" s="18">
        <v>334512</v>
      </c>
      <c r="D424" s="19" t="s">
        <v>654</v>
      </c>
      <c r="E424" s="27"/>
      <c r="F424" s="12" t="e">
        <f>VLOOKUP(C424,#REF!,4,FALSE)</f>
        <v>#REF!</v>
      </c>
    </row>
    <row r="425" spans="1:6" ht="17" x14ac:dyDescent="0.2">
      <c r="A425" s="18" t="s">
        <v>406</v>
      </c>
      <c r="B425" s="16" t="s">
        <v>1263</v>
      </c>
      <c r="C425" s="18">
        <v>334513</v>
      </c>
      <c r="D425" s="19" t="s">
        <v>655</v>
      </c>
      <c r="E425" s="27"/>
      <c r="F425" s="12" t="e">
        <f>VLOOKUP(C425,#REF!,4,FALSE)</f>
        <v>#REF!</v>
      </c>
    </row>
    <row r="426" spans="1:6" ht="17" x14ac:dyDescent="0.2">
      <c r="A426" s="18" t="s">
        <v>406</v>
      </c>
      <c r="B426" s="16" t="s">
        <v>1263</v>
      </c>
      <c r="C426" s="18">
        <v>334514</v>
      </c>
      <c r="D426" s="19" t="s">
        <v>656</v>
      </c>
      <c r="E426" s="27"/>
      <c r="F426" s="12" t="e">
        <f>VLOOKUP(C426,#REF!,4,FALSE)</f>
        <v>#REF!</v>
      </c>
    </row>
    <row r="427" spans="1:6" ht="17" x14ac:dyDescent="0.2">
      <c r="A427" s="18" t="s">
        <v>406</v>
      </c>
      <c r="B427" s="16" t="s">
        <v>1263</v>
      </c>
      <c r="C427" s="18">
        <v>334515</v>
      </c>
      <c r="D427" s="19" t="s">
        <v>657</v>
      </c>
      <c r="E427" s="27"/>
      <c r="F427" s="12" t="e">
        <f>VLOOKUP(C427,#REF!,4,FALSE)</f>
        <v>#REF!</v>
      </c>
    </row>
    <row r="428" spans="1:6" ht="17" x14ac:dyDescent="0.2">
      <c r="A428" s="18" t="s">
        <v>406</v>
      </c>
      <c r="B428" s="16" t="s">
        <v>1263</v>
      </c>
      <c r="C428" s="18">
        <v>334516</v>
      </c>
      <c r="D428" s="19" t="s">
        <v>658</v>
      </c>
      <c r="E428" s="27"/>
      <c r="F428" s="12" t="e">
        <f>VLOOKUP(C428,#REF!,4,FALSE)</f>
        <v>#REF!</v>
      </c>
    </row>
    <row r="429" spans="1:6" ht="17" x14ac:dyDescent="0.2">
      <c r="A429" s="18" t="s">
        <v>406</v>
      </c>
      <c r="B429" s="16" t="s">
        <v>1263</v>
      </c>
      <c r="C429" s="18">
        <v>334517</v>
      </c>
      <c r="D429" s="19" t="s">
        <v>659</v>
      </c>
      <c r="E429" s="27"/>
      <c r="F429" s="12" t="e">
        <f>VLOOKUP(C429,#REF!,4,FALSE)</f>
        <v>#REF!</v>
      </c>
    </row>
    <row r="430" spans="1:6" ht="17" x14ac:dyDescent="0.2">
      <c r="A430" s="18" t="s">
        <v>406</v>
      </c>
      <c r="B430" s="16" t="s">
        <v>1263</v>
      </c>
      <c r="C430" s="18">
        <v>334519</v>
      </c>
      <c r="D430" s="19" t="s">
        <v>660</v>
      </c>
      <c r="E430" s="27"/>
      <c r="F430" s="12" t="e">
        <f>VLOOKUP(C430,#REF!,4,FALSE)</f>
        <v>#REF!</v>
      </c>
    </row>
    <row r="431" spans="1:6" ht="17" x14ac:dyDescent="0.2">
      <c r="A431" s="18" t="s">
        <v>406</v>
      </c>
      <c r="B431" s="16" t="s">
        <v>1263</v>
      </c>
      <c r="C431" s="18">
        <v>334613</v>
      </c>
      <c r="D431" s="19" t="s">
        <v>661</v>
      </c>
      <c r="E431" s="27"/>
      <c r="F431" s="12" t="e">
        <f>VLOOKUP(C431,#REF!,4,FALSE)</f>
        <v>#REF!</v>
      </c>
    </row>
    <row r="432" spans="1:6" ht="17" x14ac:dyDescent="0.2">
      <c r="A432" s="18" t="s">
        <v>406</v>
      </c>
      <c r="B432" s="16" t="s">
        <v>1263</v>
      </c>
      <c r="C432" s="18">
        <v>334614</v>
      </c>
      <c r="D432" s="19" t="s">
        <v>662</v>
      </c>
      <c r="E432" s="27"/>
      <c r="F432" s="12" t="e">
        <f>VLOOKUP(C432,#REF!,4,FALSE)</f>
        <v>#REF!</v>
      </c>
    </row>
    <row r="433" spans="1:6" ht="17" x14ac:dyDescent="0.2">
      <c r="A433" s="18" t="s">
        <v>406</v>
      </c>
      <c r="B433" s="16" t="s">
        <v>1264</v>
      </c>
      <c r="C433" s="18">
        <v>335110</v>
      </c>
      <c r="D433" s="19" t="s">
        <v>148</v>
      </c>
      <c r="E433" s="27"/>
      <c r="F433" s="12" t="e">
        <f>VLOOKUP(C433,#REF!,4,FALSE)</f>
        <v>#REF!</v>
      </c>
    </row>
    <row r="434" spans="1:6" ht="17" x14ac:dyDescent="0.2">
      <c r="A434" s="18" t="s">
        <v>406</v>
      </c>
      <c r="B434" s="16" t="s">
        <v>1264</v>
      </c>
      <c r="C434" s="18">
        <v>335121</v>
      </c>
      <c r="D434" s="19" t="s">
        <v>663</v>
      </c>
      <c r="E434" s="27"/>
      <c r="F434" s="12" t="e">
        <f>VLOOKUP(C434,#REF!,4,FALSE)</f>
        <v>#REF!</v>
      </c>
    </row>
    <row r="435" spans="1:6" ht="17" x14ac:dyDescent="0.2">
      <c r="A435" s="18" t="s">
        <v>406</v>
      </c>
      <c r="B435" s="16" t="s">
        <v>1264</v>
      </c>
      <c r="C435" s="18">
        <v>335122</v>
      </c>
      <c r="D435" s="19" t="s">
        <v>664</v>
      </c>
      <c r="E435" s="27"/>
      <c r="F435" s="12" t="e">
        <f>VLOOKUP(C435,#REF!,4,FALSE)</f>
        <v>#REF!</v>
      </c>
    </row>
    <row r="436" spans="1:6" ht="17" x14ac:dyDescent="0.2">
      <c r="A436" s="18" t="s">
        <v>406</v>
      </c>
      <c r="B436" s="16" t="s">
        <v>1264</v>
      </c>
      <c r="C436" s="18">
        <v>335129</v>
      </c>
      <c r="D436" s="19" t="s">
        <v>665</v>
      </c>
      <c r="E436" s="27"/>
      <c r="F436" s="12" t="e">
        <f>VLOOKUP(C436,#REF!,4,FALSE)</f>
        <v>#REF!</v>
      </c>
    </row>
    <row r="437" spans="1:6" ht="17" x14ac:dyDescent="0.2">
      <c r="A437" s="18" t="s">
        <v>406</v>
      </c>
      <c r="B437" s="16" t="s">
        <v>1264</v>
      </c>
      <c r="C437" s="18">
        <v>335210</v>
      </c>
      <c r="D437" s="19" t="s">
        <v>149</v>
      </c>
      <c r="E437" s="27"/>
      <c r="F437" s="12" t="e">
        <f>VLOOKUP(C437,#REF!,4,FALSE)</f>
        <v>#REF!</v>
      </c>
    </row>
    <row r="438" spans="1:6" ht="17" x14ac:dyDescent="0.2">
      <c r="A438" s="18" t="s">
        <v>406</v>
      </c>
      <c r="B438" s="16" t="s">
        <v>1264</v>
      </c>
      <c r="C438" s="18">
        <v>335221</v>
      </c>
      <c r="D438" s="19" t="s">
        <v>666</v>
      </c>
      <c r="E438" s="27"/>
      <c r="F438" s="12" t="e">
        <f>VLOOKUP(C438,#REF!,4,FALSE)</f>
        <v>#REF!</v>
      </c>
    </row>
    <row r="439" spans="1:6" ht="17" x14ac:dyDescent="0.2">
      <c r="A439" s="18" t="s">
        <v>406</v>
      </c>
      <c r="B439" s="16" t="s">
        <v>1264</v>
      </c>
      <c r="C439" s="18">
        <v>335222</v>
      </c>
      <c r="D439" s="19" t="s">
        <v>667</v>
      </c>
      <c r="E439" s="27"/>
      <c r="F439" s="12" t="e">
        <f>VLOOKUP(C439,#REF!,4,FALSE)</f>
        <v>#REF!</v>
      </c>
    </row>
    <row r="440" spans="1:6" ht="17" x14ac:dyDescent="0.2">
      <c r="A440" s="18" t="s">
        <v>406</v>
      </c>
      <c r="B440" s="16" t="s">
        <v>1264</v>
      </c>
      <c r="C440" s="18">
        <v>335224</v>
      </c>
      <c r="D440" s="19" t="s">
        <v>668</v>
      </c>
      <c r="E440" s="27"/>
      <c r="F440" s="12" t="e">
        <f>VLOOKUP(C440,#REF!,4,FALSE)</f>
        <v>#REF!</v>
      </c>
    </row>
    <row r="441" spans="1:6" ht="17" x14ac:dyDescent="0.2">
      <c r="A441" s="18" t="s">
        <v>406</v>
      </c>
      <c r="B441" s="16" t="s">
        <v>1264</v>
      </c>
      <c r="C441" s="18">
        <v>335228</v>
      </c>
      <c r="D441" s="19" t="s">
        <v>669</v>
      </c>
      <c r="E441" s="27"/>
      <c r="F441" s="12" t="e">
        <f>VLOOKUP(C441,#REF!,4,FALSE)</f>
        <v>#REF!</v>
      </c>
    </row>
    <row r="442" spans="1:6" ht="17" x14ac:dyDescent="0.2">
      <c r="A442" s="18" t="s">
        <v>406</v>
      </c>
      <c r="B442" s="16" t="s">
        <v>1264</v>
      </c>
      <c r="C442" s="18">
        <v>335311</v>
      </c>
      <c r="D442" s="19" t="s">
        <v>670</v>
      </c>
      <c r="E442" s="27"/>
      <c r="F442" s="12" t="e">
        <f>VLOOKUP(C442,#REF!,4,FALSE)</f>
        <v>#REF!</v>
      </c>
    </row>
    <row r="443" spans="1:6" ht="17" x14ac:dyDescent="0.2">
      <c r="A443" s="18" t="s">
        <v>406</v>
      </c>
      <c r="B443" s="16" t="s">
        <v>1264</v>
      </c>
      <c r="C443" s="18">
        <v>335312</v>
      </c>
      <c r="D443" s="19" t="s">
        <v>671</v>
      </c>
      <c r="E443" s="27"/>
      <c r="F443" s="12" t="e">
        <f>VLOOKUP(C443,#REF!,4,FALSE)</f>
        <v>#REF!</v>
      </c>
    </row>
    <row r="444" spans="1:6" ht="17" x14ac:dyDescent="0.2">
      <c r="A444" s="18" t="s">
        <v>406</v>
      </c>
      <c r="B444" s="16" t="s">
        <v>1264</v>
      </c>
      <c r="C444" s="18">
        <v>335313</v>
      </c>
      <c r="D444" s="19" t="s">
        <v>672</v>
      </c>
      <c r="E444" s="27"/>
      <c r="F444" s="12" t="e">
        <f>VLOOKUP(C444,#REF!,4,FALSE)</f>
        <v>#REF!</v>
      </c>
    </row>
    <row r="445" spans="1:6" ht="17" x14ac:dyDescent="0.2">
      <c r="A445" s="18" t="s">
        <v>406</v>
      </c>
      <c r="B445" s="16" t="s">
        <v>1264</v>
      </c>
      <c r="C445" s="18">
        <v>335314</v>
      </c>
      <c r="D445" s="19" t="s">
        <v>673</v>
      </c>
      <c r="E445" s="27"/>
      <c r="F445" s="12" t="e">
        <f>VLOOKUP(C445,#REF!,4,FALSE)</f>
        <v>#REF!</v>
      </c>
    </row>
    <row r="446" spans="1:6" ht="17" x14ac:dyDescent="0.2">
      <c r="A446" s="18" t="s">
        <v>406</v>
      </c>
      <c r="B446" s="16" t="s">
        <v>1264</v>
      </c>
      <c r="C446" s="18">
        <v>335911</v>
      </c>
      <c r="D446" s="19" t="s">
        <v>674</v>
      </c>
      <c r="E446" s="27"/>
      <c r="F446" s="12" t="e">
        <f>VLOOKUP(C446,#REF!,4,FALSE)</f>
        <v>#REF!</v>
      </c>
    </row>
    <row r="447" spans="1:6" ht="17" x14ac:dyDescent="0.2">
      <c r="A447" s="18" t="s">
        <v>406</v>
      </c>
      <c r="B447" s="16" t="s">
        <v>1264</v>
      </c>
      <c r="C447" s="18">
        <v>335912</v>
      </c>
      <c r="D447" s="19" t="s">
        <v>675</v>
      </c>
      <c r="E447" s="27"/>
      <c r="F447" s="12" t="e">
        <f>VLOOKUP(C447,#REF!,4,FALSE)</f>
        <v>#REF!</v>
      </c>
    </row>
    <row r="448" spans="1:6" ht="17" x14ac:dyDescent="0.2">
      <c r="A448" s="18" t="s">
        <v>406</v>
      </c>
      <c r="B448" s="16" t="s">
        <v>1264</v>
      </c>
      <c r="C448" s="18">
        <v>335921</v>
      </c>
      <c r="D448" s="19" t="s">
        <v>676</v>
      </c>
      <c r="E448" s="27"/>
      <c r="F448" s="12" t="e">
        <f>VLOOKUP(C448,#REF!,4,FALSE)</f>
        <v>#REF!</v>
      </c>
    </row>
    <row r="449" spans="1:6" ht="17" x14ac:dyDescent="0.2">
      <c r="A449" s="18" t="s">
        <v>406</v>
      </c>
      <c r="B449" s="16" t="s">
        <v>1264</v>
      </c>
      <c r="C449" s="18">
        <v>335929</v>
      </c>
      <c r="D449" s="19" t="s">
        <v>677</v>
      </c>
      <c r="E449" s="27"/>
      <c r="F449" s="12" t="e">
        <f>VLOOKUP(C449,#REF!,4,FALSE)</f>
        <v>#REF!</v>
      </c>
    </row>
    <row r="450" spans="1:6" ht="17" x14ac:dyDescent="0.2">
      <c r="A450" s="18" t="s">
        <v>406</v>
      </c>
      <c r="B450" s="16" t="s">
        <v>1264</v>
      </c>
      <c r="C450" s="18">
        <v>335931</v>
      </c>
      <c r="D450" s="19" t="s">
        <v>678</v>
      </c>
      <c r="E450" s="27"/>
      <c r="F450" s="12" t="e">
        <f>VLOOKUP(C450,#REF!,4,FALSE)</f>
        <v>#REF!</v>
      </c>
    </row>
    <row r="451" spans="1:6" ht="17" x14ac:dyDescent="0.2">
      <c r="A451" s="18" t="s">
        <v>406</v>
      </c>
      <c r="B451" s="16" t="s">
        <v>1264</v>
      </c>
      <c r="C451" s="18">
        <v>335932</v>
      </c>
      <c r="D451" s="19" t="s">
        <v>679</v>
      </c>
      <c r="E451" s="27"/>
      <c r="F451" s="12" t="e">
        <f>VLOOKUP(C451,#REF!,4,FALSE)</f>
        <v>#REF!</v>
      </c>
    </row>
    <row r="452" spans="1:6" ht="17" x14ac:dyDescent="0.2">
      <c r="A452" s="18" t="s">
        <v>406</v>
      </c>
      <c r="B452" s="16" t="s">
        <v>1264</v>
      </c>
      <c r="C452" s="18">
        <v>335991</v>
      </c>
      <c r="D452" s="19" t="s">
        <v>680</v>
      </c>
      <c r="E452" s="27"/>
      <c r="F452" s="12" t="e">
        <f>VLOOKUP(C452,#REF!,4,FALSE)</f>
        <v>#REF!</v>
      </c>
    </row>
    <row r="453" spans="1:6" ht="17" x14ac:dyDescent="0.2">
      <c r="A453" s="18" t="s">
        <v>406</v>
      </c>
      <c r="B453" s="16" t="s">
        <v>1264</v>
      </c>
      <c r="C453" s="18">
        <v>335999</v>
      </c>
      <c r="D453" s="19" t="s">
        <v>681</v>
      </c>
      <c r="E453" s="27"/>
      <c r="F453" s="12" t="e">
        <f>VLOOKUP(C453,#REF!,4,FALSE)</f>
        <v>#REF!</v>
      </c>
    </row>
    <row r="454" spans="1:6" ht="19" x14ac:dyDescent="0.2">
      <c r="A454" s="18" t="s">
        <v>406</v>
      </c>
      <c r="B454" s="16" t="s">
        <v>1265</v>
      </c>
      <c r="C454" s="18">
        <v>336111</v>
      </c>
      <c r="D454" s="19" t="s">
        <v>683</v>
      </c>
      <c r="E454" s="27"/>
      <c r="F454" s="12" t="e">
        <f>VLOOKUP(C454,#REF!,4,FALSE)</f>
        <v>#REF!</v>
      </c>
    </row>
    <row r="455" spans="1:6" ht="19" x14ac:dyDescent="0.2">
      <c r="A455" s="18" t="s">
        <v>406</v>
      </c>
      <c r="B455" s="16" t="s">
        <v>1265</v>
      </c>
      <c r="C455" s="18">
        <v>336112</v>
      </c>
      <c r="D455" s="19" t="s">
        <v>684</v>
      </c>
      <c r="E455" s="27"/>
      <c r="F455" s="12" t="e">
        <f>VLOOKUP(C455,#REF!,4,FALSE)</f>
        <v>#REF!</v>
      </c>
    </row>
    <row r="456" spans="1:6" ht="19" x14ac:dyDescent="0.2">
      <c r="A456" s="18" t="s">
        <v>406</v>
      </c>
      <c r="B456" s="16" t="s">
        <v>1265</v>
      </c>
      <c r="C456" s="18">
        <v>336120</v>
      </c>
      <c r="D456" s="19" t="s">
        <v>150</v>
      </c>
      <c r="E456" s="27"/>
      <c r="F456" s="12" t="e">
        <f>VLOOKUP(C456,#REF!,4,FALSE)</f>
        <v>#REF!</v>
      </c>
    </row>
    <row r="457" spans="1:6" ht="19" x14ac:dyDescent="0.2">
      <c r="A457" s="18" t="s">
        <v>406</v>
      </c>
      <c r="B457" s="16" t="s">
        <v>1265</v>
      </c>
      <c r="C457" s="18">
        <v>336211</v>
      </c>
      <c r="D457" s="19" t="s">
        <v>685</v>
      </c>
      <c r="E457" s="27"/>
      <c r="F457" s="12" t="e">
        <f>VLOOKUP(C457,#REF!,4,FALSE)</f>
        <v>#REF!</v>
      </c>
    </row>
    <row r="458" spans="1:6" ht="19" x14ac:dyDescent="0.2">
      <c r="A458" s="18" t="s">
        <v>406</v>
      </c>
      <c r="B458" s="16" t="s">
        <v>1265</v>
      </c>
      <c r="C458" s="18">
        <v>336212</v>
      </c>
      <c r="D458" s="19" t="s">
        <v>686</v>
      </c>
      <c r="E458" s="27"/>
      <c r="F458" s="12" t="e">
        <f>VLOOKUP(C458,#REF!,4,FALSE)</f>
        <v>#REF!</v>
      </c>
    </row>
    <row r="459" spans="1:6" ht="19" x14ac:dyDescent="0.2">
      <c r="A459" s="18" t="s">
        <v>406</v>
      </c>
      <c r="B459" s="16" t="s">
        <v>1265</v>
      </c>
      <c r="C459" s="18">
        <v>336213</v>
      </c>
      <c r="D459" s="19" t="s">
        <v>687</v>
      </c>
      <c r="E459" s="27"/>
      <c r="F459" s="12" t="e">
        <f>VLOOKUP(C459,#REF!,4,FALSE)</f>
        <v>#REF!</v>
      </c>
    </row>
    <row r="460" spans="1:6" ht="19" x14ac:dyDescent="0.2">
      <c r="A460" s="18" t="s">
        <v>406</v>
      </c>
      <c r="B460" s="16" t="s">
        <v>1265</v>
      </c>
      <c r="C460" s="18">
        <v>336214</v>
      </c>
      <c r="D460" s="19" t="s">
        <v>688</v>
      </c>
      <c r="E460" s="27"/>
      <c r="F460" s="12" t="e">
        <f>VLOOKUP(C460,#REF!,4,FALSE)</f>
        <v>#REF!</v>
      </c>
    </row>
    <row r="461" spans="1:6" ht="19" x14ac:dyDescent="0.2">
      <c r="A461" s="18" t="s">
        <v>406</v>
      </c>
      <c r="B461" s="16" t="s">
        <v>1265</v>
      </c>
      <c r="C461" s="18">
        <v>336310</v>
      </c>
      <c r="D461" s="19" t="s">
        <v>151</v>
      </c>
      <c r="E461" s="27"/>
      <c r="F461" s="12" t="e">
        <f>VLOOKUP(C461,#REF!,4,FALSE)</f>
        <v>#REF!</v>
      </c>
    </row>
    <row r="462" spans="1:6" ht="19" x14ac:dyDescent="0.2">
      <c r="A462" s="18" t="s">
        <v>406</v>
      </c>
      <c r="B462" s="16" t="s">
        <v>1265</v>
      </c>
      <c r="C462" s="18">
        <v>336320</v>
      </c>
      <c r="D462" s="19" t="s">
        <v>152</v>
      </c>
      <c r="E462" s="27"/>
      <c r="F462" s="12" t="e">
        <f>VLOOKUP(C462,#REF!,4,FALSE)</f>
        <v>#REF!</v>
      </c>
    </row>
    <row r="463" spans="1:6" ht="19" x14ac:dyDescent="0.2">
      <c r="A463" s="18" t="s">
        <v>406</v>
      </c>
      <c r="B463" s="16" t="s">
        <v>1265</v>
      </c>
      <c r="C463" s="18">
        <v>336330</v>
      </c>
      <c r="D463" s="19" t="s">
        <v>153</v>
      </c>
      <c r="E463" s="27"/>
      <c r="F463" s="12" t="e">
        <f>VLOOKUP(C463,#REF!,4,FALSE)</f>
        <v>#REF!</v>
      </c>
    </row>
    <row r="464" spans="1:6" ht="19" x14ac:dyDescent="0.2">
      <c r="A464" s="18" t="s">
        <v>406</v>
      </c>
      <c r="B464" s="16" t="s">
        <v>1265</v>
      </c>
      <c r="C464" s="18">
        <v>336340</v>
      </c>
      <c r="D464" s="19" t="s">
        <v>154</v>
      </c>
      <c r="E464" s="27"/>
      <c r="F464" s="12" t="e">
        <f>VLOOKUP(C464,#REF!,4,FALSE)</f>
        <v>#REF!</v>
      </c>
    </row>
    <row r="465" spans="1:6" ht="19" x14ac:dyDescent="0.2">
      <c r="A465" s="18" t="s">
        <v>406</v>
      </c>
      <c r="B465" s="16" t="s">
        <v>1265</v>
      </c>
      <c r="C465" s="18">
        <v>336350</v>
      </c>
      <c r="D465" s="19" t="s">
        <v>155</v>
      </c>
      <c r="E465" s="27"/>
      <c r="F465" s="12" t="e">
        <f>VLOOKUP(C465,#REF!,4,FALSE)</f>
        <v>#REF!</v>
      </c>
    </row>
    <row r="466" spans="1:6" ht="19" x14ac:dyDescent="0.2">
      <c r="A466" s="18" t="s">
        <v>406</v>
      </c>
      <c r="B466" s="16" t="s">
        <v>1265</v>
      </c>
      <c r="C466" s="18">
        <v>336360</v>
      </c>
      <c r="D466" s="19" t="s">
        <v>156</v>
      </c>
      <c r="E466" s="27"/>
      <c r="F466" s="12" t="e">
        <f>VLOOKUP(C466,#REF!,4,FALSE)</f>
        <v>#REF!</v>
      </c>
    </row>
    <row r="467" spans="1:6" ht="19" x14ac:dyDescent="0.2">
      <c r="A467" s="18" t="s">
        <v>406</v>
      </c>
      <c r="B467" s="16" t="s">
        <v>1265</v>
      </c>
      <c r="C467" s="18">
        <v>336370</v>
      </c>
      <c r="D467" s="19" t="s">
        <v>689</v>
      </c>
      <c r="E467" s="27"/>
      <c r="F467" s="12" t="e">
        <f>VLOOKUP(C467,#REF!,4,FALSE)</f>
        <v>#REF!</v>
      </c>
    </row>
    <row r="468" spans="1:6" ht="19" x14ac:dyDescent="0.2">
      <c r="A468" s="18" t="s">
        <v>406</v>
      </c>
      <c r="B468" s="16" t="s">
        <v>1265</v>
      </c>
      <c r="C468" s="18">
        <v>336390</v>
      </c>
      <c r="D468" s="19" t="s">
        <v>157</v>
      </c>
      <c r="E468" s="27"/>
      <c r="F468" s="12" t="e">
        <f>VLOOKUP(C468,#REF!,4,FALSE)</f>
        <v>#REF!</v>
      </c>
    </row>
    <row r="469" spans="1:6" ht="19" x14ac:dyDescent="0.2">
      <c r="A469" s="18" t="s">
        <v>406</v>
      </c>
      <c r="B469" s="16" t="s">
        <v>1265</v>
      </c>
      <c r="C469" s="18">
        <v>336411</v>
      </c>
      <c r="D469" s="19" t="s">
        <v>690</v>
      </c>
      <c r="E469" s="27"/>
      <c r="F469" s="12" t="e">
        <f>VLOOKUP(C469,#REF!,4,FALSE)</f>
        <v>#REF!</v>
      </c>
    </row>
    <row r="470" spans="1:6" ht="19" x14ac:dyDescent="0.2">
      <c r="A470" s="18" t="s">
        <v>406</v>
      </c>
      <c r="B470" s="16" t="s">
        <v>1265</v>
      </c>
      <c r="C470" s="18">
        <v>336412</v>
      </c>
      <c r="D470" s="19" t="s">
        <v>691</v>
      </c>
      <c r="E470" s="27"/>
      <c r="F470" s="12" t="e">
        <f>VLOOKUP(C470,#REF!,4,FALSE)</f>
        <v>#REF!</v>
      </c>
    </row>
    <row r="471" spans="1:6" ht="20" x14ac:dyDescent="0.2">
      <c r="A471" s="18" t="s">
        <v>406</v>
      </c>
      <c r="B471" s="16" t="s">
        <v>1265</v>
      </c>
      <c r="C471" s="18">
        <v>336413</v>
      </c>
      <c r="D471" s="19" t="s">
        <v>692</v>
      </c>
      <c r="E471" s="27"/>
      <c r="F471" s="12" t="e">
        <f>VLOOKUP(C471,#REF!,4,FALSE)</f>
        <v>#REF!</v>
      </c>
    </row>
    <row r="472" spans="1:6" ht="19" x14ac:dyDescent="0.2">
      <c r="A472" s="18" t="s">
        <v>406</v>
      </c>
      <c r="B472" s="16" t="s">
        <v>1265</v>
      </c>
      <c r="C472" s="18">
        <v>336414</v>
      </c>
      <c r="D472" s="19" t="s">
        <v>694</v>
      </c>
      <c r="E472" s="27"/>
      <c r="F472" s="12" t="e">
        <f>VLOOKUP(C472,#REF!,4,FALSE)</f>
        <v>#REF!</v>
      </c>
    </row>
    <row r="473" spans="1:6" ht="19" x14ac:dyDescent="0.2">
      <c r="A473" s="18" t="s">
        <v>406</v>
      </c>
      <c r="B473" s="16" t="s">
        <v>1265</v>
      </c>
      <c r="C473" s="18">
        <v>336415</v>
      </c>
      <c r="D473" s="19" t="s">
        <v>695</v>
      </c>
      <c r="E473" s="27"/>
      <c r="F473" s="12" t="e">
        <f>VLOOKUP(C473,#REF!,4,FALSE)</f>
        <v>#REF!</v>
      </c>
    </row>
    <row r="474" spans="1:6" ht="19" x14ac:dyDescent="0.2">
      <c r="A474" s="18" t="s">
        <v>406</v>
      </c>
      <c r="B474" s="16" t="s">
        <v>1265</v>
      </c>
      <c r="C474" s="18">
        <v>336419</v>
      </c>
      <c r="D474" s="19" t="s">
        <v>696</v>
      </c>
      <c r="E474" s="27"/>
      <c r="F474" s="12" t="e">
        <f>VLOOKUP(C474,#REF!,4,FALSE)</f>
        <v>#REF!</v>
      </c>
    </row>
    <row r="475" spans="1:6" ht="19" x14ac:dyDescent="0.2">
      <c r="A475" s="18" t="s">
        <v>406</v>
      </c>
      <c r="B475" s="16" t="s">
        <v>1265</v>
      </c>
      <c r="C475" s="18">
        <v>336510</v>
      </c>
      <c r="D475" s="19" t="s">
        <v>697</v>
      </c>
      <c r="E475" s="27"/>
      <c r="F475" s="12" t="e">
        <f>VLOOKUP(C475,#REF!,4,FALSE)</f>
        <v>#REF!</v>
      </c>
    </row>
    <row r="476" spans="1:6" ht="19" x14ac:dyDescent="0.2">
      <c r="A476" s="18" t="s">
        <v>406</v>
      </c>
      <c r="B476" s="16" t="s">
        <v>1265</v>
      </c>
      <c r="C476" s="18">
        <v>336611</v>
      </c>
      <c r="D476" s="19" t="s">
        <v>698</v>
      </c>
      <c r="E476" s="27"/>
      <c r="F476" s="12" t="e">
        <f>VLOOKUP(C476,#REF!,4,FALSE)</f>
        <v>#REF!</v>
      </c>
    </row>
    <row r="477" spans="1:6" ht="19" x14ac:dyDescent="0.2">
      <c r="A477" s="18" t="s">
        <v>406</v>
      </c>
      <c r="B477" s="16" t="s">
        <v>1265</v>
      </c>
      <c r="C477" s="18">
        <v>336612</v>
      </c>
      <c r="D477" s="19" t="s">
        <v>699</v>
      </c>
      <c r="E477" s="27"/>
      <c r="F477" s="12" t="e">
        <f>VLOOKUP(C477,#REF!,4,FALSE)</f>
        <v>#REF!</v>
      </c>
    </row>
    <row r="478" spans="1:6" ht="19" x14ac:dyDescent="0.2">
      <c r="A478" s="18" t="s">
        <v>406</v>
      </c>
      <c r="B478" s="16" t="s">
        <v>1265</v>
      </c>
      <c r="C478" s="18">
        <v>336991</v>
      </c>
      <c r="D478" s="19" t="s">
        <v>700</v>
      </c>
      <c r="E478" s="27"/>
      <c r="F478" s="12" t="e">
        <f>VLOOKUP(C478,#REF!,4,FALSE)</f>
        <v>#REF!</v>
      </c>
    </row>
    <row r="479" spans="1:6" ht="19" x14ac:dyDescent="0.2">
      <c r="A479" s="18" t="s">
        <v>406</v>
      </c>
      <c r="B479" s="16" t="s">
        <v>1265</v>
      </c>
      <c r="C479" s="18">
        <v>336992</v>
      </c>
      <c r="D479" s="19" t="s">
        <v>701</v>
      </c>
      <c r="E479" s="27"/>
      <c r="F479" s="12" t="e">
        <f>VLOOKUP(C479,#REF!,4,FALSE)</f>
        <v>#REF!</v>
      </c>
    </row>
    <row r="480" spans="1:6" ht="19" x14ac:dyDescent="0.2">
      <c r="A480" s="18" t="s">
        <v>406</v>
      </c>
      <c r="B480" s="16" t="s">
        <v>1265</v>
      </c>
      <c r="C480" s="18">
        <v>336999</v>
      </c>
      <c r="D480" s="19" t="s">
        <v>702</v>
      </c>
      <c r="E480" s="22"/>
      <c r="F480" s="12" t="e">
        <f>VLOOKUP(C480,#REF!,4,FALSE)</f>
        <v>#REF!</v>
      </c>
    </row>
    <row r="481" spans="1:6" ht="17" x14ac:dyDescent="0.2">
      <c r="A481" s="18" t="s">
        <v>406</v>
      </c>
      <c r="B481" s="16" t="s">
        <v>703</v>
      </c>
      <c r="C481" s="18">
        <v>337110</v>
      </c>
      <c r="D481" s="19" t="s">
        <v>704</v>
      </c>
      <c r="E481" s="27"/>
      <c r="F481" s="12" t="e">
        <f>VLOOKUP(C481,#REF!,4,FALSE)</f>
        <v>#REF!</v>
      </c>
    </row>
    <row r="482" spans="1:6" ht="17" x14ac:dyDescent="0.2">
      <c r="A482" s="18" t="s">
        <v>406</v>
      </c>
      <c r="B482" s="16" t="s">
        <v>703</v>
      </c>
      <c r="C482" s="18">
        <v>337121</v>
      </c>
      <c r="D482" s="19" t="s">
        <v>705</v>
      </c>
      <c r="E482" s="27"/>
      <c r="F482" s="12" t="e">
        <f>VLOOKUP(C482,#REF!,4,FALSE)</f>
        <v>#REF!</v>
      </c>
    </row>
    <row r="483" spans="1:6" ht="17" x14ac:dyDescent="0.2">
      <c r="A483" s="18" t="s">
        <v>406</v>
      </c>
      <c r="B483" s="16" t="s">
        <v>703</v>
      </c>
      <c r="C483" s="18">
        <v>337122</v>
      </c>
      <c r="D483" s="19" t="s">
        <v>706</v>
      </c>
      <c r="E483" s="27"/>
      <c r="F483" s="12" t="e">
        <f>VLOOKUP(C483,#REF!,4,FALSE)</f>
        <v>#REF!</v>
      </c>
    </row>
    <row r="484" spans="1:6" ht="17" x14ac:dyDescent="0.2">
      <c r="A484" s="18" t="s">
        <v>406</v>
      </c>
      <c r="B484" s="16" t="s">
        <v>703</v>
      </c>
      <c r="C484" s="18">
        <v>337124</v>
      </c>
      <c r="D484" s="19" t="s">
        <v>707</v>
      </c>
      <c r="E484" s="27"/>
      <c r="F484" s="12" t="e">
        <f>VLOOKUP(C484,#REF!,4,FALSE)</f>
        <v>#REF!</v>
      </c>
    </row>
    <row r="485" spans="1:6" ht="17" x14ac:dyDescent="0.2">
      <c r="A485" s="18" t="s">
        <v>406</v>
      </c>
      <c r="B485" s="16" t="s">
        <v>703</v>
      </c>
      <c r="C485" s="18">
        <v>337125</v>
      </c>
      <c r="D485" s="19" t="s">
        <v>708</v>
      </c>
      <c r="E485" s="27"/>
      <c r="F485" s="12" t="e">
        <f>VLOOKUP(C485,#REF!,4,FALSE)</f>
        <v>#REF!</v>
      </c>
    </row>
    <row r="486" spans="1:6" ht="17" x14ac:dyDescent="0.2">
      <c r="A486" s="18" t="s">
        <v>406</v>
      </c>
      <c r="B486" s="16" t="s">
        <v>703</v>
      </c>
      <c r="C486" s="18">
        <v>337127</v>
      </c>
      <c r="D486" s="19" t="s">
        <v>709</v>
      </c>
      <c r="E486" s="27"/>
      <c r="F486" s="12" t="e">
        <f>VLOOKUP(C486,#REF!,4,FALSE)</f>
        <v>#REF!</v>
      </c>
    </row>
    <row r="487" spans="1:6" ht="17" x14ac:dyDescent="0.2">
      <c r="A487" s="18" t="s">
        <v>406</v>
      </c>
      <c r="B487" s="16" t="s">
        <v>703</v>
      </c>
      <c r="C487" s="18">
        <v>337211</v>
      </c>
      <c r="D487" s="19" t="s">
        <v>710</v>
      </c>
      <c r="E487" s="27"/>
      <c r="F487" s="12" t="e">
        <f>VLOOKUP(C487,#REF!,4,FALSE)</f>
        <v>#REF!</v>
      </c>
    </row>
    <row r="488" spans="1:6" ht="17" x14ac:dyDescent="0.2">
      <c r="A488" s="18" t="s">
        <v>406</v>
      </c>
      <c r="B488" s="16" t="s">
        <v>703</v>
      </c>
      <c r="C488" s="18">
        <v>337212</v>
      </c>
      <c r="D488" s="19" t="s">
        <v>711</v>
      </c>
      <c r="E488" s="27"/>
      <c r="F488" s="12" t="e">
        <f>VLOOKUP(C488,#REF!,4,FALSE)</f>
        <v>#REF!</v>
      </c>
    </row>
    <row r="489" spans="1:6" ht="17" x14ac:dyDescent="0.2">
      <c r="A489" s="18" t="s">
        <v>406</v>
      </c>
      <c r="B489" s="16" t="s">
        <v>703</v>
      </c>
      <c r="C489" s="18">
        <v>337214</v>
      </c>
      <c r="D489" s="19" t="s">
        <v>712</v>
      </c>
      <c r="E489" s="27"/>
      <c r="F489" s="12" t="e">
        <f>VLOOKUP(C489,#REF!,4,FALSE)</f>
        <v>#REF!</v>
      </c>
    </row>
    <row r="490" spans="1:6" ht="17" x14ac:dyDescent="0.2">
      <c r="A490" s="18" t="s">
        <v>406</v>
      </c>
      <c r="B490" s="16" t="s">
        <v>703</v>
      </c>
      <c r="C490" s="18">
        <v>337215</v>
      </c>
      <c r="D490" s="19" t="s">
        <v>713</v>
      </c>
      <c r="E490" s="27"/>
      <c r="F490" s="12" t="e">
        <f>VLOOKUP(C490,#REF!,4,FALSE)</f>
        <v>#REF!</v>
      </c>
    </row>
    <row r="491" spans="1:6" ht="17" x14ac:dyDescent="0.2">
      <c r="A491" s="18" t="s">
        <v>406</v>
      </c>
      <c r="B491" s="16" t="s">
        <v>703</v>
      </c>
      <c r="C491" s="18">
        <v>337910</v>
      </c>
      <c r="D491" s="19" t="s">
        <v>158</v>
      </c>
      <c r="E491" s="27"/>
      <c r="F491" s="12" t="e">
        <f>VLOOKUP(C491,#REF!,4,FALSE)</f>
        <v>#REF!</v>
      </c>
    </row>
    <row r="492" spans="1:6" ht="17" x14ac:dyDescent="0.2">
      <c r="A492" s="18" t="s">
        <v>406</v>
      </c>
      <c r="B492" s="16" t="s">
        <v>703</v>
      </c>
      <c r="C492" s="18">
        <v>337920</v>
      </c>
      <c r="D492" s="19" t="s">
        <v>159</v>
      </c>
      <c r="E492" s="27"/>
      <c r="F492" s="12" t="e">
        <f>VLOOKUP(C492,#REF!,4,FALSE)</f>
        <v>#REF!</v>
      </c>
    </row>
    <row r="493" spans="1:6" ht="17" x14ac:dyDescent="0.2">
      <c r="A493" s="18" t="s">
        <v>406</v>
      </c>
      <c r="B493" s="16" t="s">
        <v>714</v>
      </c>
      <c r="C493" s="18">
        <v>339112</v>
      </c>
      <c r="D493" s="19" t="s">
        <v>715</v>
      </c>
      <c r="E493" s="27"/>
      <c r="F493" s="12" t="e">
        <f>VLOOKUP(C493,#REF!,4,FALSE)</f>
        <v>#REF!</v>
      </c>
    </row>
    <row r="494" spans="1:6" ht="17" x14ac:dyDescent="0.2">
      <c r="A494" s="18" t="s">
        <v>406</v>
      </c>
      <c r="B494" s="16" t="s">
        <v>714</v>
      </c>
      <c r="C494" s="18">
        <v>339113</v>
      </c>
      <c r="D494" s="19" t="s">
        <v>716</v>
      </c>
      <c r="E494" s="27"/>
      <c r="F494" s="12" t="e">
        <f>VLOOKUP(C494,#REF!,4,FALSE)</f>
        <v>#REF!</v>
      </c>
    </row>
    <row r="495" spans="1:6" ht="17" x14ac:dyDescent="0.2">
      <c r="A495" s="18" t="s">
        <v>406</v>
      </c>
      <c r="B495" s="16" t="s">
        <v>714</v>
      </c>
      <c r="C495" s="18">
        <v>339114</v>
      </c>
      <c r="D495" s="19" t="s">
        <v>717</v>
      </c>
      <c r="E495" s="27"/>
      <c r="F495" s="12" t="e">
        <f>VLOOKUP(C495,#REF!,4,FALSE)</f>
        <v>#REF!</v>
      </c>
    </row>
    <row r="496" spans="1:6" ht="17" x14ac:dyDescent="0.2">
      <c r="A496" s="18" t="s">
        <v>406</v>
      </c>
      <c r="B496" s="16" t="s">
        <v>714</v>
      </c>
      <c r="C496" s="18">
        <v>339115</v>
      </c>
      <c r="D496" s="19" t="s">
        <v>718</v>
      </c>
      <c r="E496" s="27"/>
      <c r="F496" s="12" t="e">
        <f>VLOOKUP(C496,#REF!,4,FALSE)</f>
        <v>#REF!</v>
      </c>
    </row>
    <row r="497" spans="1:6" ht="17" x14ac:dyDescent="0.2">
      <c r="A497" s="18" t="s">
        <v>406</v>
      </c>
      <c r="B497" s="16" t="s">
        <v>714</v>
      </c>
      <c r="C497" s="18">
        <v>339116</v>
      </c>
      <c r="D497" s="19" t="s">
        <v>719</v>
      </c>
      <c r="E497" s="27"/>
      <c r="F497" s="12" t="e">
        <f>VLOOKUP(C497,#REF!,4,FALSE)</f>
        <v>#REF!</v>
      </c>
    </row>
    <row r="498" spans="1:6" ht="17" x14ac:dyDescent="0.2">
      <c r="A498" s="18" t="s">
        <v>406</v>
      </c>
      <c r="B498" s="16" t="s">
        <v>714</v>
      </c>
      <c r="C498" s="18">
        <v>339910</v>
      </c>
      <c r="D498" s="19" t="s">
        <v>720</v>
      </c>
      <c r="E498" s="27"/>
      <c r="F498" s="12" t="e">
        <f>VLOOKUP(C498,#REF!,4,FALSE)</f>
        <v>#REF!</v>
      </c>
    </row>
    <row r="499" spans="1:6" ht="17" x14ac:dyDescent="0.2">
      <c r="A499" s="18" t="s">
        <v>406</v>
      </c>
      <c r="B499" s="16" t="s">
        <v>714</v>
      </c>
      <c r="C499" s="18">
        <v>339920</v>
      </c>
      <c r="D499" s="19" t="s">
        <v>160</v>
      </c>
      <c r="E499" s="27"/>
      <c r="F499" s="12" t="e">
        <f>VLOOKUP(C499,#REF!,4,FALSE)</f>
        <v>#REF!</v>
      </c>
    </row>
    <row r="500" spans="1:6" ht="17" x14ac:dyDescent="0.2">
      <c r="A500" s="18" t="s">
        <v>406</v>
      </c>
      <c r="B500" s="16" t="s">
        <v>714</v>
      </c>
      <c r="C500" s="18">
        <v>339930</v>
      </c>
      <c r="D500" s="19" t="s">
        <v>161</v>
      </c>
      <c r="E500" s="27"/>
      <c r="F500" s="12" t="e">
        <f>VLOOKUP(C500,#REF!,4,FALSE)</f>
        <v>#REF!</v>
      </c>
    </row>
    <row r="501" spans="1:6" ht="17" x14ac:dyDescent="0.2">
      <c r="A501" s="18" t="s">
        <v>406</v>
      </c>
      <c r="B501" s="16" t="s">
        <v>714</v>
      </c>
      <c r="C501" s="18">
        <v>339940</v>
      </c>
      <c r="D501" s="19" t="s">
        <v>162</v>
      </c>
      <c r="E501" s="27"/>
      <c r="F501" s="12" t="e">
        <f>VLOOKUP(C501,#REF!,4,FALSE)</f>
        <v>#REF!</v>
      </c>
    </row>
    <row r="502" spans="1:6" ht="17" x14ac:dyDescent="0.2">
      <c r="A502" s="18" t="s">
        <v>406</v>
      </c>
      <c r="B502" s="16" t="s">
        <v>714</v>
      </c>
      <c r="C502" s="18">
        <v>339950</v>
      </c>
      <c r="D502" s="19" t="s">
        <v>163</v>
      </c>
      <c r="E502" s="27"/>
      <c r="F502" s="12" t="e">
        <f>VLOOKUP(C502,#REF!,4,FALSE)</f>
        <v>#REF!</v>
      </c>
    </row>
    <row r="503" spans="1:6" ht="17" x14ac:dyDescent="0.2">
      <c r="A503" s="18" t="s">
        <v>406</v>
      </c>
      <c r="B503" s="16" t="s">
        <v>714</v>
      </c>
      <c r="C503" s="18">
        <v>339991</v>
      </c>
      <c r="D503" s="19" t="s">
        <v>721</v>
      </c>
      <c r="E503" s="27"/>
      <c r="F503" s="12" t="e">
        <f>VLOOKUP(C503,#REF!,4,FALSE)</f>
        <v>#REF!</v>
      </c>
    </row>
    <row r="504" spans="1:6" ht="17" x14ac:dyDescent="0.2">
      <c r="A504" s="18" t="s">
        <v>406</v>
      </c>
      <c r="B504" s="16" t="s">
        <v>714</v>
      </c>
      <c r="C504" s="18">
        <v>339992</v>
      </c>
      <c r="D504" s="19" t="s">
        <v>722</v>
      </c>
      <c r="E504" s="27"/>
      <c r="F504" s="12" t="e">
        <f>VLOOKUP(C504,#REF!,4,FALSE)</f>
        <v>#REF!</v>
      </c>
    </row>
    <row r="505" spans="1:6" ht="17" x14ac:dyDescent="0.2">
      <c r="A505" s="18" t="s">
        <v>406</v>
      </c>
      <c r="B505" s="16" t="s">
        <v>714</v>
      </c>
      <c r="C505" s="18">
        <v>339993</v>
      </c>
      <c r="D505" s="19" t="s">
        <v>723</v>
      </c>
      <c r="E505" s="27"/>
      <c r="F505" s="12" t="e">
        <f>VLOOKUP(C505,#REF!,4,FALSE)</f>
        <v>#REF!</v>
      </c>
    </row>
    <row r="506" spans="1:6" ht="17" x14ac:dyDescent="0.2">
      <c r="A506" s="18" t="s">
        <v>406</v>
      </c>
      <c r="B506" s="16" t="s">
        <v>714</v>
      </c>
      <c r="C506" s="18">
        <v>339994</v>
      </c>
      <c r="D506" s="19" t="s">
        <v>724</v>
      </c>
      <c r="E506" s="27"/>
      <c r="F506" s="12" t="e">
        <f>VLOOKUP(C506,#REF!,4,FALSE)</f>
        <v>#REF!</v>
      </c>
    </row>
    <row r="507" spans="1:6" ht="17" x14ac:dyDescent="0.2">
      <c r="A507" s="18" t="s">
        <v>406</v>
      </c>
      <c r="B507" s="16" t="s">
        <v>714</v>
      </c>
      <c r="C507" s="18">
        <v>339995</v>
      </c>
      <c r="D507" s="19" t="s">
        <v>725</v>
      </c>
      <c r="E507" s="27"/>
      <c r="F507" s="12" t="e">
        <f>VLOOKUP(C507,#REF!,4,FALSE)</f>
        <v>#REF!</v>
      </c>
    </row>
    <row r="508" spans="1:6" ht="17" x14ac:dyDescent="0.2">
      <c r="A508" s="18" t="s">
        <v>406</v>
      </c>
      <c r="B508" s="16" t="s">
        <v>714</v>
      </c>
      <c r="C508" s="18">
        <v>339999</v>
      </c>
      <c r="D508" s="19" t="s">
        <v>726</v>
      </c>
      <c r="E508" s="27"/>
      <c r="F508" s="12" t="e">
        <f>VLOOKUP(C508,#REF!,4,FALSE)</f>
        <v>#REF!</v>
      </c>
    </row>
    <row r="509" spans="1:6" ht="17" x14ac:dyDescent="0.2">
      <c r="A509" s="18" t="s">
        <v>727</v>
      </c>
      <c r="B509" s="16" t="s">
        <v>729</v>
      </c>
      <c r="C509" s="18">
        <v>423110</v>
      </c>
      <c r="D509" s="19" t="s">
        <v>730</v>
      </c>
      <c r="E509" s="27"/>
      <c r="F509" s="12" t="e">
        <f>VLOOKUP(C509,#REF!,4,FALSE)</f>
        <v>#REF!</v>
      </c>
    </row>
    <row r="510" spans="1:6" ht="17" x14ac:dyDescent="0.2">
      <c r="A510" s="18" t="s">
        <v>727</v>
      </c>
      <c r="B510" s="16" t="s">
        <v>729</v>
      </c>
      <c r="C510" s="18">
        <v>423120</v>
      </c>
      <c r="D510" s="19" t="s">
        <v>731</v>
      </c>
      <c r="E510" s="27"/>
      <c r="F510" s="12" t="e">
        <f>VLOOKUP(C510,#REF!,4,FALSE)</f>
        <v>#REF!</v>
      </c>
    </row>
    <row r="511" spans="1:6" ht="17" x14ac:dyDescent="0.2">
      <c r="A511" s="18" t="s">
        <v>727</v>
      </c>
      <c r="B511" s="16" t="s">
        <v>729</v>
      </c>
      <c r="C511" s="18">
        <v>423130</v>
      </c>
      <c r="D511" s="19" t="s">
        <v>732</v>
      </c>
      <c r="E511" s="27"/>
      <c r="F511" s="12" t="e">
        <f>VLOOKUP(C511,#REF!,4,FALSE)</f>
        <v>#REF!</v>
      </c>
    </row>
    <row r="512" spans="1:6" ht="17" x14ac:dyDescent="0.2">
      <c r="A512" s="18" t="s">
        <v>727</v>
      </c>
      <c r="B512" s="16" t="s">
        <v>729</v>
      </c>
      <c r="C512" s="18">
        <v>423140</v>
      </c>
      <c r="D512" s="19" t="s">
        <v>733</v>
      </c>
      <c r="E512" s="27"/>
      <c r="F512" s="12" t="e">
        <f>VLOOKUP(C512,#REF!,4,FALSE)</f>
        <v>#REF!</v>
      </c>
    </row>
    <row r="513" spans="1:6" ht="17" x14ac:dyDescent="0.2">
      <c r="A513" s="18" t="s">
        <v>727</v>
      </c>
      <c r="B513" s="16" t="s">
        <v>729</v>
      </c>
      <c r="C513" s="18">
        <v>423210</v>
      </c>
      <c r="D513" s="19" t="s">
        <v>734</v>
      </c>
      <c r="E513" s="27"/>
      <c r="F513" s="12" t="e">
        <f>VLOOKUP(C513,#REF!,4,FALSE)</f>
        <v>#REF!</v>
      </c>
    </row>
    <row r="514" spans="1:6" ht="17" x14ac:dyDescent="0.2">
      <c r="A514" s="18" t="s">
        <v>727</v>
      </c>
      <c r="B514" s="16" t="s">
        <v>729</v>
      </c>
      <c r="C514" s="18">
        <v>423220</v>
      </c>
      <c r="D514" s="19" t="s">
        <v>735</v>
      </c>
      <c r="E514" s="27"/>
      <c r="F514" s="12" t="e">
        <f>VLOOKUP(C514,#REF!,4,FALSE)</f>
        <v>#REF!</v>
      </c>
    </row>
    <row r="515" spans="1:6" ht="17" x14ac:dyDescent="0.2">
      <c r="A515" s="18" t="s">
        <v>727</v>
      </c>
      <c r="B515" s="16" t="s">
        <v>729</v>
      </c>
      <c r="C515" s="18">
        <v>423310</v>
      </c>
      <c r="D515" s="19" t="s">
        <v>736</v>
      </c>
      <c r="E515" s="27"/>
      <c r="F515" s="12" t="e">
        <f>VLOOKUP(C515,#REF!,4,FALSE)</f>
        <v>#REF!</v>
      </c>
    </row>
    <row r="516" spans="1:6" ht="17" x14ac:dyDescent="0.2">
      <c r="A516" s="18" t="s">
        <v>727</v>
      </c>
      <c r="B516" s="16" t="s">
        <v>729</v>
      </c>
      <c r="C516" s="18">
        <v>423320</v>
      </c>
      <c r="D516" s="19" t="s">
        <v>737</v>
      </c>
      <c r="E516" s="27"/>
      <c r="F516" s="12" t="e">
        <f>VLOOKUP(C516,#REF!,4,FALSE)</f>
        <v>#REF!</v>
      </c>
    </row>
    <row r="517" spans="1:6" ht="17" x14ac:dyDescent="0.2">
      <c r="A517" s="18" t="s">
        <v>727</v>
      </c>
      <c r="B517" s="16" t="s">
        <v>729</v>
      </c>
      <c r="C517" s="18">
        <v>423330</v>
      </c>
      <c r="D517" s="19" t="s">
        <v>738</v>
      </c>
      <c r="E517" s="27"/>
      <c r="F517" s="12" t="e">
        <f>VLOOKUP(C517,#REF!,4,FALSE)</f>
        <v>#REF!</v>
      </c>
    </row>
    <row r="518" spans="1:6" ht="17" x14ac:dyDescent="0.2">
      <c r="A518" s="18" t="s">
        <v>727</v>
      </c>
      <c r="B518" s="16" t="s">
        <v>729</v>
      </c>
      <c r="C518" s="18">
        <v>423390</v>
      </c>
      <c r="D518" s="19" t="s">
        <v>739</v>
      </c>
      <c r="E518" s="27"/>
      <c r="F518" s="12" t="e">
        <f>VLOOKUP(C518,#REF!,4,FALSE)</f>
        <v>#REF!</v>
      </c>
    </row>
    <row r="519" spans="1:6" ht="17" x14ac:dyDescent="0.2">
      <c r="A519" s="18" t="s">
        <v>727</v>
      </c>
      <c r="B519" s="16" t="s">
        <v>729</v>
      </c>
      <c r="C519" s="18">
        <v>423410</v>
      </c>
      <c r="D519" s="19" t="s">
        <v>740</v>
      </c>
      <c r="E519" s="27"/>
      <c r="F519" s="12" t="e">
        <f>VLOOKUP(C519,#REF!,4,FALSE)</f>
        <v>#REF!</v>
      </c>
    </row>
    <row r="520" spans="1:6" ht="17" x14ac:dyDescent="0.2">
      <c r="A520" s="18" t="s">
        <v>727</v>
      </c>
      <c r="B520" s="16" t="s">
        <v>729</v>
      </c>
      <c r="C520" s="18">
        <v>423420</v>
      </c>
      <c r="D520" s="19" t="s">
        <v>741</v>
      </c>
      <c r="E520" s="27"/>
      <c r="F520" s="12" t="e">
        <f>VLOOKUP(C520,#REF!,4,FALSE)</f>
        <v>#REF!</v>
      </c>
    </row>
    <row r="521" spans="1:6" ht="17" x14ac:dyDescent="0.2">
      <c r="A521" s="18" t="s">
        <v>727</v>
      </c>
      <c r="B521" s="16" t="s">
        <v>729</v>
      </c>
      <c r="C521" s="18">
        <v>423430</v>
      </c>
      <c r="D521" s="19" t="s">
        <v>742</v>
      </c>
      <c r="E521" s="27"/>
      <c r="F521" s="12" t="e">
        <f>VLOOKUP(C521,#REF!,4,FALSE)</f>
        <v>#REF!</v>
      </c>
    </row>
    <row r="522" spans="1:6" ht="17" x14ac:dyDescent="0.2">
      <c r="A522" s="18" t="s">
        <v>727</v>
      </c>
      <c r="B522" s="16" t="s">
        <v>729</v>
      </c>
      <c r="C522" s="18">
        <v>423440</v>
      </c>
      <c r="D522" s="19" t="s">
        <v>743</v>
      </c>
      <c r="E522" s="27"/>
      <c r="F522" s="12" t="e">
        <f>VLOOKUP(C522,#REF!,4,FALSE)</f>
        <v>#REF!</v>
      </c>
    </row>
    <row r="523" spans="1:6" ht="17" x14ac:dyDescent="0.2">
      <c r="A523" s="18" t="s">
        <v>727</v>
      </c>
      <c r="B523" s="16" t="s">
        <v>729</v>
      </c>
      <c r="C523" s="18">
        <v>423450</v>
      </c>
      <c r="D523" s="19" t="s">
        <v>744</v>
      </c>
      <c r="E523" s="27"/>
      <c r="F523" s="12" t="e">
        <f>VLOOKUP(C523,#REF!,4,FALSE)</f>
        <v>#REF!</v>
      </c>
    </row>
    <row r="524" spans="1:6" ht="17" x14ac:dyDescent="0.2">
      <c r="A524" s="18" t="s">
        <v>727</v>
      </c>
      <c r="B524" s="16" t="s">
        <v>729</v>
      </c>
      <c r="C524" s="18">
        <v>423460</v>
      </c>
      <c r="D524" s="19" t="s">
        <v>745</v>
      </c>
      <c r="E524" s="27"/>
      <c r="F524" s="12" t="e">
        <f>VLOOKUP(C524,#REF!,4,FALSE)</f>
        <v>#REF!</v>
      </c>
    </row>
    <row r="525" spans="1:6" ht="17" x14ac:dyDescent="0.2">
      <c r="A525" s="18" t="s">
        <v>727</v>
      </c>
      <c r="B525" s="16" t="s">
        <v>729</v>
      </c>
      <c r="C525" s="18">
        <v>423490</v>
      </c>
      <c r="D525" s="19" t="s">
        <v>746</v>
      </c>
      <c r="E525" s="27"/>
      <c r="F525" s="12" t="e">
        <f>VLOOKUP(C525,#REF!,4,FALSE)</f>
        <v>#REF!</v>
      </c>
    </row>
    <row r="526" spans="1:6" ht="17" x14ac:dyDescent="0.2">
      <c r="A526" s="18" t="s">
        <v>727</v>
      </c>
      <c r="B526" s="16" t="s">
        <v>729</v>
      </c>
      <c r="C526" s="18">
        <v>423510</v>
      </c>
      <c r="D526" s="19" t="s">
        <v>747</v>
      </c>
      <c r="E526" s="27"/>
      <c r="F526" s="12" t="e">
        <f>VLOOKUP(C526,#REF!,4,FALSE)</f>
        <v>#REF!</v>
      </c>
    </row>
    <row r="527" spans="1:6" ht="17" x14ac:dyDescent="0.2">
      <c r="A527" s="18" t="s">
        <v>727</v>
      </c>
      <c r="B527" s="16" t="s">
        <v>729</v>
      </c>
      <c r="C527" s="18">
        <v>423520</v>
      </c>
      <c r="D527" s="19" t="s">
        <v>748</v>
      </c>
      <c r="E527" s="27"/>
      <c r="F527" s="12" t="e">
        <f>VLOOKUP(C527,#REF!,4,FALSE)</f>
        <v>#REF!</v>
      </c>
    </row>
    <row r="528" spans="1:6" ht="17" x14ac:dyDescent="0.2">
      <c r="A528" s="18" t="s">
        <v>727</v>
      </c>
      <c r="B528" s="16" t="s">
        <v>729</v>
      </c>
      <c r="C528" s="18">
        <v>423610</v>
      </c>
      <c r="D528" s="19" t="s">
        <v>749</v>
      </c>
      <c r="E528" s="27"/>
      <c r="F528" s="12" t="e">
        <f>VLOOKUP(C528,#REF!,4,FALSE)</f>
        <v>#REF!</v>
      </c>
    </row>
    <row r="529" spans="1:6" ht="17" x14ac:dyDescent="0.2">
      <c r="A529" s="18" t="s">
        <v>727</v>
      </c>
      <c r="B529" s="16" t="s">
        <v>729</v>
      </c>
      <c r="C529" s="18">
        <v>423620</v>
      </c>
      <c r="D529" s="19" t="s">
        <v>750</v>
      </c>
      <c r="E529" s="27"/>
      <c r="F529" s="12" t="e">
        <f>VLOOKUP(C529,#REF!,4,FALSE)</f>
        <v>#REF!</v>
      </c>
    </row>
    <row r="530" spans="1:6" ht="17" x14ac:dyDescent="0.2">
      <c r="A530" s="18" t="s">
        <v>727</v>
      </c>
      <c r="B530" s="16" t="s">
        <v>729</v>
      </c>
      <c r="C530" s="18">
        <v>423690</v>
      </c>
      <c r="D530" s="19" t="s">
        <v>751</v>
      </c>
      <c r="E530" s="27"/>
      <c r="F530" s="12" t="e">
        <f>VLOOKUP(C530,#REF!,4,FALSE)</f>
        <v>#REF!</v>
      </c>
    </row>
    <row r="531" spans="1:6" ht="17" x14ac:dyDescent="0.2">
      <c r="A531" s="18" t="s">
        <v>727</v>
      </c>
      <c r="B531" s="16" t="s">
        <v>729</v>
      </c>
      <c r="C531" s="18">
        <v>423710</v>
      </c>
      <c r="D531" s="19" t="s">
        <v>752</v>
      </c>
      <c r="E531" s="22"/>
      <c r="F531" s="12" t="e">
        <f>VLOOKUP(C531,#REF!,4,FALSE)</f>
        <v>#REF!</v>
      </c>
    </row>
    <row r="532" spans="1:6" ht="17" x14ac:dyDescent="0.2">
      <c r="A532" s="18" t="s">
        <v>727</v>
      </c>
      <c r="B532" s="16" t="s">
        <v>729</v>
      </c>
      <c r="C532" s="18">
        <v>423720</v>
      </c>
      <c r="D532" s="19" t="s">
        <v>753</v>
      </c>
      <c r="E532" s="27"/>
      <c r="F532" s="12" t="e">
        <f>VLOOKUP(C532,#REF!,4,FALSE)</f>
        <v>#REF!</v>
      </c>
    </row>
    <row r="533" spans="1:6" ht="17" x14ac:dyDescent="0.2">
      <c r="A533" s="18" t="s">
        <v>727</v>
      </c>
      <c r="B533" s="16" t="s">
        <v>729</v>
      </c>
      <c r="C533" s="18">
        <v>423730</v>
      </c>
      <c r="D533" s="19" t="s">
        <v>754</v>
      </c>
      <c r="E533" s="27"/>
      <c r="F533" s="12" t="e">
        <f>VLOOKUP(C533,#REF!,4,FALSE)</f>
        <v>#REF!</v>
      </c>
    </row>
    <row r="534" spans="1:6" ht="17" x14ac:dyDescent="0.2">
      <c r="A534" s="18" t="s">
        <v>727</v>
      </c>
      <c r="B534" s="16" t="s">
        <v>729</v>
      </c>
      <c r="C534" s="18">
        <v>423740</v>
      </c>
      <c r="D534" s="19" t="s">
        <v>755</v>
      </c>
      <c r="E534" s="27"/>
      <c r="F534" s="12" t="e">
        <f>VLOOKUP(C534,#REF!,4,FALSE)</f>
        <v>#REF!</v>
      </c>
    </row>
    <row r="535" spans="1:6" ht="17" x14ac:dyDescent="0.2">
      <c r="A535" s="18" t="s">
        <v>727</v>
      </c>
      <c r="B535" s="16" t="s">
        <v>729</v>
      </c>
      <c r="C535" s="18">
        <v>423810</v>
      </c>
      <c r="D535" s="19" t="s">
        <v>756</v>
      </c>
      <c r="E535" s="27"/>
      <c r="F535" s="12" t="e">
        <f>VLOOKUP(C535,#REF!,4,FALSE)</f>
        <v>#REF!</v>
      </c>
    </row>
    <row r="536" spans="1:6" ht="17" x14ac:dyDescent="0.2">
      <c r="A536" s="18" t="s">
        <v>727</v>
      </c>
      <c r="B536" s="16" t="s">
        <v>729</v>
      </c>
      <c r="C536" s="18">
        <v>423820</v>
      </c>
      <c r="D536" s="19" t="s">
        <v>757</v>
      </c>
      <c r="E536" s="27"/>
      <c r="F536" s="12" t="e">
        <f>VLOOKUP(C536,#REF!,4,FALSE)</f>
        <v>#REF!</v>
      </c>
    </row>
    <row r="537" spans="1:6" ht="17" x14ac:dyDescent="0.2">
      <c r="A537" s="18" t="s">
        <v>727</v>
      </c>
      <c r="B537" s="16" t="s">
        <v>729</v>
      </c>
      <c r="C537" s="18">
        <v>423830</v>
      </c>
      <c r="D537" s="19" t="s">
        <v>758</v>
      </c>
      <c r="E537" s="27"/>
      <c r="F537" s="12" t="e">
        <f>VLOOKUP(C537,#REF!,4,FALSE)</f>
        <v>#REF!</v>
      </c>
    </row>
    <row r="538" spans="1:6" ht="17" x14ac:dyDescent="0.2">
      <c r="A538" s="18" t="s">
        <v>727</v>
      </c>
      <c r="B538" s="16" t="s">
        <v>729</v>
      </c>
      <c r="C538" s="18">
        <v>423840</v>
      </c>
      <c r="D538" s="19" t="s">
        <v>164</v>
      </c>
      <c r="E538" s="27"/>
      <c r="F538" s="12" t="e">
        <f>VLOOKUP(C538,#REF!,4,FALSE)</f>
        <v>#REF!</v>
      </c>
    </row>
    <row r="539" spans="1:6" ht="17" x14ac:dyDescent="0.2">
      <c r="A539" s="18" t="s">
        <v>727</v>
      </c>
      <c r="B539" s="16" t="s">
        <v>729</v>
      </c>
      <c r="C539" s="18">
        <v>423850</v>
      </c>
      <c r="D539" s="19" t="s">
        <v>759</v>
      </c>
      <c r="E539" s="27"/>
      <c r="F539" s="12" t="e">
        <f>VLOOKUP(C539,#REF!,4,FALSE)</f>
        <v>#REF!</v>
      </c>
    </row>
    <row r="540" spans="1:6" ht="17" x14ac:dyDescent="0.2">
      <c r="A540" s="18" t="s">
        <v>727</v>
      </c>
      <c r="B540" s="16" t="s">
        <v>729</v>
      </c>
      <c r="C540" s="18">
        <v>423860</v>
      </c>
      <c r="D540" s="19" t="s">
        <v>760</v>
      </c>
      <c r="E540" s="27"/>
      <c r="F540" s="12" t="e">
        <f>VLOOKUP(C540,#REF!,4,FALSE)</f>
        <v>#REF!</v>
      </c>
    </row>
    <row r="541" spans="1:6" ht="17" x14ac:dyDescent="0.2">
      <c r="A541" s="18" t="s">
        <v>727</v>
      </c>
      <c r="B541" s="16" t="s">
        <v>729</v>
      </c>
      <c r="C541" s="18">
        <v>423910</v>
      </c>
      <c r="D541" s="19" t="s">
        <v>165</v>
      </c>
      <c r="E541" s="27"/>
      <c r="F541" s="12" t="e">
        <f>VLOOKUP(C541,#REF!,4,FALSE)</f>
        <v>#REF!</v>
      </c>
    </row>
    <row r="542" spans="1:6" ht="17" x14ac:dyDescent="0.2">
      <c r="A542" s="18" t="s">
        <v>727</v>
      </c>
      <c r="B542" s="16" t="s">
        <v>729</v>
      </c>
      <c r="C542" s="18">
        <v>423920</v>
      </c>
      <c r="D542" s="19" t="s">
        <v>761</v>
      </c>
      <c r="E542" s="27"/>
      <c r="F542" s="12" t="e">
        <f>VLOOKUP(C542,#REF!,4,FALSE)</f>
        <v>#REF!</v>
      </c>
    </row>
    <row r="543" spans="1:6" ht="17" x14ac:dyDescent="0.2">
      <c r="A543" s="18" t="s">
        <v>727</v>
      </c>
      <c r="B543" s="16" t="s">
        <v>729</v>
      </c>
      <c r="C543" s="18">
        <v>423930</v>
      </c>
      <c r="D543" s="19" t="s">
        <v>762</v>
      </c>
      <c r="E543" s="27"/>
      <c r="F543" s="12" t="e">
        <f>VLOOKUP(C543,#REF!,4,FALSE)</f>
        <v>#REF!</v>
      </c>
    </row>
    <row r="544" spans="1:6" ht="17" x14ac:dyDescent="0.2">
      <c r="A544" s="18" t="s">
        <v>727</v>
      </c>
      <c r="B544" s="16" t="s">
        <v>729</v>
      </c>
      <c r="C544" s="18">
        <v>423940</v>
      </c>
      <c r="D544" s="19" t="s">
        <v>763</v>
      </c>
      <c r="E544" s="27"/>
      <c r="F544" s="12" t="e">
        <f>VLOOKUP(C544,#REF!,4,FALSE)</f>
        <v>#REF!</v>
      </c>
    </row>
    <row r="545" spans="1:6" ht="17" x14ac:dyDescent="0.2">
      <c r="A545" s="18" t="s">
        <v>727</v>
      </c>
      <c r="B545" s="16" t="s">
        <v>729</v>
      </c>
      <c r="C545" s="18">
        <v>423990</v>
      </c>
      <c r="D545" s="19" t="s">
        <v>764</v>
      </c>
      <c r="F545" s="12" t="e">
        <f>VLOOKUP(C545,#REF!,4,FALSE)</f>
        <v>#REF!</v>
      </c>
    </row>
    <row r="546" spans="1:6" ht="17" x14ac:dyDescent="0.2">
      <c r="A546" s="18" t="s">
        <v>727</v>
      </c>
      <c r="B546" s="16" t="s">
        <v>765</v>
      </c>
      <c r="C546" s="18">
        <v>424110</v>
      </c>
      <c r="D546" s="19" t="s">
        <v>766</v>
      </c>
      <c r="E546" s="27"/>
      <c r="F546" s="12" t="e">
        <f>VLOOKUP(C546,#REF!,4,FALSE)</f>
        <v>#REF!</v>
      </c>
    </row>
    <row r="547" spans="1:6" ht="17" x14ac:dyDescent="0.2">
      <c r="A547" s="18" t="s">
        <v>727</v>
      </c>
      <c r="B547" s="16" t="s">
        <v>765</v>
      </c>
      <c r="C547" s="18">
        <v>424120</v>
      </c>
      <c r="D547" s="19" t="s">
        <v>767</v>
      </c>
      <c r="E547" s="27"/>
      <c r="F547" s="12" t="e">
        <f>VLOOKUP(C547,#REF!,4,FALSE)</f>
        <v>#REF!</v>
      </c>
    </row>
    <row r="548" spans="1:6" ht="17" x14ac:dyDescent="0.2">
      <c r="A548" s="18" t="s">
        <v>727</v>
      </c>
      <c r="B548" s="16" t="s">
        <v>765</v>
      </c>
      <c r="C548" s="18">
        <v>424130</v>
      </c>
      <c r="D548" s="19" t="s">
        <v>768</v>
      </c>
      <c r="E548" s="27"/>
      <c r="F548" s="12" t="e">
        <f>VLOOKUP(C548,#REF!,4,FALSE)</f>
        <v>#REF!</v>
      </c>
    </row>
    <row r="549" spans="1:6" ht="17" x14ac:dyDescent="0.2">
      <c r="A549" s="18" t="s">
        <v>727</v>
      </c>
      <c r="B549" s="16" t="s">
        <v>765</v>
      </c>
      <c r="C549" s="18">
        <v>424210</v>
      </c>
      <c r="D549" s="19" t="s">
        <v>769</v>
      </c>
      <c r="E549" s="27"/>
      <c r="F549" s="12" t="e">
        <f>VLOOKUP(C549,#REF!,4,FALSE)</f>
        <v>#REF!</v>
      </c>
    </row>
    <row r="550" spans="1:6" ht="17" x14ac:dyDescent="0.2">
      <c r="A550" s="18" t="s">
        <v>727</v>
      </c>
      <c r="B550" s="16" t="s">
        <v>765</v>
      </c>
      <c r="C550" s="18">
        <v>424310</v>
      </c>
      <c r="D550" s="19" t="s">
        <v>770</v>
      </c>
      <c r="E550" s="27"/>
      <c r="F550" s="12" t="e">
        <f>VLOOKUP(C550,#REF!,4,FALSE)</f>
        <v>#REF!</v>
      </c>
    </row>
    <row r="551" spans="1:6" ht="17" x14ac:dyDescent="0.2">
      <c r="A551" s="18" t="s">
        <v>727</v>
      </c>
      <c r="B551" s="16" t="s">
        <v>765</v>
      </c>
      <c r="C551" s="18">
        <v>424320</v>
      </c>
      <c r="D551" s="19" t="s">
        <v>771</v>
      </c>
      <c r="E551" s="27"/>
      <c r="F551" s="12" t="e">
        <f>VLOOKUP(C551,#REF!,4,FALSE)</f>
        <v>#REF!</v>
      </c>
    </row>
    <row r="552" spans="1:6" ht="17" x14ac:dyDescent="0.2">
      <c r="A552" s="18" t="s">
        <v>727</v>
      </c>
      <c r="B552" s="16" t="s">
        <v>765</v>
      </c>
      <c r="C552" s="18">
        <v>424330</v>
      </c>
      <c r="D552" s="19" t="s">
        <v>772</v>
      </c>
      <c r="E552" s="27"/>
      <c r="F552" s="12" t="e">
        <f>VLOOKUP(C552,#REF!,4,FALSE)</f>
        <v>#REF!</v>
      </c>
    </row>
    <row r="553" spans="1:6" ht="17" x14ac:dyDescent="0.2">
      <c r="A553" s="18" t="s">
        <v>727</v>
      </c>
      <c r="B553" s="16" t="s">
        <v>765</v>
      </c>
      <c r="C553" s="18">
        <v>424340</v>
      </c>
      <c r="D553" s="19" t="s">
        <v>773</v>
      </c>
      <c r="E553" s="27"/>
      <c r="F553" s="12" t="e">
        <f>VLOOKUP(C553,#REF!,4,FALSE)</f>
        <v>#REF!</v>
      </c>
    </row>
    <row r="554" spans="1:6" ht="17" x14ac:dyDescent="0.2">
      <c r="A554" s="18" t="s">
        <v>727</v>
      </c>
      <c r="B554" s="16" t="s">
        <v>765</v>
      </c>
      <c r="C554" s="18">
        <v>424410</v>
      </c>
      <c r="D554" s="19" t="s">
        <v>774</v>
      </c>
      <c r="E554" s="27"/>
      <c r="F554" s="12" t="e">
        <f>VLOOKUP(C554,#REF!,4,FALSE)</f>
        <v>#REF!</v>
      </c>
    </row>
    <row r="555" spans="1:6" ht="17" x14ac:dyDescent="0.2">
      <c r="A555" s="18" t="s">
        <v>727</v>
      </c>
      <c r="B555" s="16" t="s">
        <v>765</v>
      </c>
      <c r="C555" s="18">
        <v>424420</v>
      </c>
      <c r="D555" s="19" t="s">
        <v>775</v>
      </c>
      <c r="E555" s="27"/>
      <c r="F555" s="12" t="e">
        <f>VLOOKUP(C555,#REF!,4,FALSE)</f>
        <v>#REF!</v>
      </c>
    </row>
    <row r="556" spans="1:6" ht="17" x14ac:dyDescent="0.2">
      <c r="A556" s="18" t="s">
        <v>727</v>
      </c>
      <c r="B556" s="16" t="s">
        <v>765</v>
      </c>
      <c r="C556" s="18">
        <v>424430</v>
      </c>
      <c r="D556" s="19" t="s">
        <v>776</v>
      </c>
      <c r="E556" s="27"/>
      <c r="F556" s="12" t="e">
        <f>VLOOKUP(C556,#REF!,4,FALSE)</f>
        <v>#REF!</v>
      </c>
    </row>
    <row r="557" spans="1:6" ht="17" x14ac:dyDescent="0.2">
      <c r="A557" s="18" t="s">
        <v>727</v>
      </c>
      <c r="B557" s="16" t="s">
        <v>765</v>
      </c>
      <c r="C557" s="18">
        <v>424440</v>
      </c>
      <c r="D557" s="19" t="s">
        <v>777</v>
      </c>
      <c r="E557" s="27"/>
      <c r="F557" s="12" t="e">
        <f>VLOOKUP(C557,#REF!,4,FALSE)</f>
        <v>#REF!</v>
      </c>
    </row>
    <row r="558" spans="1:6" ht="17" x14ac:dyDescent="0.2">
      <c r="A558" s="18" t="s">
        <v>727</v>
      </c>
      <c r="B558" s="16" t="s">
        <v>765</v>
      </c>
      <c r="C558" s="18">
        <v>424450</v>
      </c>
      <c r="D558" s="19" t="s">
        <v>778</v>
      </c>
      <c r="E558" s="27"/>
      <c r="F558" s="12" t="e">
        <f>VLOOKUP(C558,#REF!,4,FALSE)</f>
        <v>#REF!</v>
      </c>
    </row>
    <row r="559" spans="1:6" ht="17" x14ac:dyDescent="0.2">
      <c r="A559" s="18" t="s">
        <v>727</v>
      </c>
      <c r="B559" s="16" t="s">
        <v>765</v>
      </c>
      <c r="C559" s="18">
        <v>424460</v>
      </c>
      <c r="D559" s="19" t="s">
        <v>779</v>
      </c>
      <c r="E559" s="27"/>
      <c r="F559" s="12" t="e">
        <f>VLOOKUP(C559,#REF!,4,FALSE)</f>
        <v>#REF!</v>
      </c>
    </row>
    <row r="560" spans="1:6" ht="17" x14ac:dyDescent="0.2">
      <c r="A560" s="18" t="s">
        <v>727</v>
      </c>
      <c r="B560" s="16" t="s">
        <v>765</v>
      </c>
      <c r="C560" s="18">
        <v>424470</v>
      </c>
      <c r="D560" s="19" t="s">
        <v>780</v>
      </c>
      <c r="E560" s="27"/>
      <c r="F560" s="12" t="e">
        <f>VLOOKUP(C560,#REF!,4,FALSE)</f>
        <v>#REF!</v>
      </c>
    </row>
    <row r="561" spans="1:6" ht="17" x14ac:dyDescent="0.2">
      <c r="A561" s="18" t="s">
        <v>727</v>
      </c>
      <c r="B561" s="16" t="s">
        <v>765</v>
      </c>
      <c r="C561" s="18">
        <v>424480</v>
      </c>
      <c r="D561" s="19" t="s">
        <v>781</v>
      </c>
      <c r="E561" s="22"/>
      <c r="F561" s="12" t="e">
        <f>VLOOKUP(C561,#REF!,4,FALSE)</f>
        <v>#REF!</v>
      </c>
    </row>
    <row r="562" spans="1:6" ht="17" x14ac:dyDescent="0.2">
      <c r="A562" s="18" t="s">
        <v>727</v>
      </c>
      <c r="B562" s="16" t="s">
        <v>765</v>
      </c>
      <c r="C562" s="18">
        <v>424490</v>
      </c>
      <c r="D562" s="19" t="s">
        <v>782</v>
      </c>
      <c r="E562" s="27"/>
      <c r="F562" s="12" t="e">
        <f>VLOOKUP(C562,#REF!,4,FALSE)</f>
        <v>#REF!</v>
      </c>
    </row>
    <row r="563" spans="1:6" ht="17" x14ac:dyDescent="0.2">
      <c r="A563" s="18" t="s">
        <v>727</v>
      </c>
      <c r="B563" s="16" t="s">
        <v>765</v>
      </c>
      <c r="C563" s="18">
        <v>424510</v>
      </c>
      <c r="D563" s="19" t="s">
        <v>783</v>
      </c>
      <c r="E563" s="27"/>
      <c r="F563" s="12" t="e">
        <f>VLOOKUP(C563,#REF!,4,FALSE)</f>
        <v>#REF!</v>
      </c>
    </row>
    <row r="564" spans="1:6" ht="17" x14ac:dyDescent="0.2">
      <c r="A564" s="18" t="s">
        <v>727</v>
      </c>
      <c r="B564" s="16" t="s">
        <v>765</v>
      </c>
      <c r="C564" s="18">
        <v>424520</v>
      </c>
      <c r="D564" s="19" t="s">
        <v>784</v>
      </c>
      <c r="E564" s="27"/>
      <c r="F564" s="12" t="e">
        <f>VLOOKUP(C564,#REF!,4,FALSE)</f>
        <v>#REF!</v>
      </c>
    </row>
    <row r="565" spans="1:6" ht="17" x14ac:dyDescent="0.2">
      <c r="A565" s="18" t="s">
        <v>727</v>
      </c>
      <c r="B565" s="16" t="s">
        <v>765</v>
      </c>
      <c r="C565" s="18">
        <v>424590</v>
      </c>
      <c r="D565" s="19" t="s">
        <v>785</v>
      </c>
      <c r="E565" s="27"/>
      <c r="F565" s="12" t="e">
        <f>VLOOKUP(C565,#REF!,4,FALSE)</f>
        <v>#REF!</v>
      </c>
    </row>
    <row r="566" spans="1:6" ht="17" x14ac:dyDescent="0.2">
      <c r="A566" s="18" t="s">
        <v>727</v>
      </c>
      <c r="B566" s="16" t="s">
        <v>765</v>
      </c>
      <c r="C566" s="18">
        <v>424610</v>
      </c>
      <c r="D566" s="19" t="s">
        <v>786</v>
      </c>
      <c r="E566" s="27"/>
      <c r="F566" s="12" t="e">
        <f>VLOOKUP(C566,#REF!,4,FALSE)</f>
        <v>#REF!</v>
      </c>
    </row>
    <row r="567" spans="1:6" ht="17" x14ac:dyDescent="0.2">
      <c r="A567" s="18" t="s">
        <v>727</v>
      </c>
      <c r="B567" s="16" t="s">
        <v>765</v>
      </c>
      <c r="C567" s="18">
        <v>424690</v>
      </c>
      <c r="D567" s="19" t="s">
        <v>787</v>
      </c>
      <c r="E567" s="27"/>
      <c r="F567" s="12" t="e">
        <f>VLOOKUP(C567,#REF!,4,FALSE)</f>
        <v>#REF!</v>
      </c>
    </row>
    <row r="568" spans="1:6" ht="17" x14ac:dyDescent="0.2">
      <c r="A568" s="18" t="s">
        <v>727</v>
      </c>
      <c r="B568" s="16" t="s">
        <v>765</v>
      </c>
      <c r="C568" s="18">
        <v>424710</v>
      </c>
      <c r="D568" s="19" t="s">
        <v>788</v>
      </c>
      <c r="E568" s="27"/>
      <c r="F568" s="12" t="e">
        <f>VLOOKUP(C568,#REF!,4,FALSE)</f>
        <v>#REF!</v>
      </c>
    </row>
    <row r="569" spans="1:6" ht="17" x14ac:dyDescent="0.2">
      <c r="A569" s="18" t="s">
        <v>727</v>
      </c>
      <c r="B569" s="16" t="s">
        <v>765</v>
      </c>
      <c r="C569" s="18">
        <v>424720</v>
      </c>
      <c r="D569" s="19" t="s">
        <v>789</v>
      </c>
      <c r="E569" s="27"/>
      <c r="F569" s="12" t="e">
        <f>VLOOKUP(C569,#REF!,4,FALSE)</f>
        <v>#REF!</v>
      </c>
    </row>
    <row r="570" spans="1:6" ht="17" x14ac:dyDescent="0.2">
      <c r="A570" s="18" t="s">
        <v>727</v>
      </c>
      <c r="B570" s="16" t="s">
        <v>765</v>
      </c>
      <c r="C570" s="18">
        <v>424810</v>
      </c>
      <c r="D570" s="19" t="s">
        <v>790</v>
      </c>
      <c r="E570" s="27"/>
      <c r="F570" s="12" t="e">
        <f>VLOOKUP(C570,#REF!,4,FALSE)</f>
        <v>#REF!</v>
      </c>
    </row>
    <row r="571" spans="1:6" ht="17" x14ac:dyDescent="0.2">
      <c r="A571" s="18" t="s">
        <v>727</v>
      </c>
      <c r="B571" s="16" t="s">
        <v>765</v>
      </c>
      <c r="C571" s="18">
        <v>424820</v>
      </c>
      <c r="D571" s="19" t="s">
        <v>791</v>
      </c>
      <c r="E571" s="27"/>
      <c r="F571" s="12" t="e">
        <f>VLOOKUP(C571,#REF!,4,FALSE)</f>
        <v>#REF!</v>
      </c>
    </row>
    <row r="572" spans="1:6" ht="17" x14ac:dyDescent="0.2">
      <c r="A572" s="18" t="s">
        <v>727</v>
      </c>
      <c r="B572" s="16" t="s">
        <v>765</v>
      </c>
      <c r="C572" s="18">
        <v>424910</v>
      </c>
      <c r="D572" s="19" t="s">
        <v>792</v>
      </c>
      <c r="E572" s="27"/>
      <c r="F572" s="12" t="e">
        <f>VLOOKUP(C572,#REF!,4,FALSE)</f>
        <v>#REF!</v>
      </c>
    </row>
    <row r="573" spans="1:6" ht="17" x14ac:dyDescent="0.2">
      <c r="A573" s="18" t="s">
        <v>727</v>
      </c>
      <c r="B573" s="16" t="s">
        <v>765</v>
      </c>
      <c r="C573" s="18">
        <v>424920</v>
      </c>
      <c r="D573" s="19" t="s">
        <v>793</v>
      </c>
      <c r="E573" s="27"/>
      <c r="F573" s="12" t="e">
        <f>VLOOKUP(C573,#REF!,4,FALSE)</f>
        <v>#REF!</v>
      </c>
    </row>
    <row r="574" spans="1:6" ht="17" x14ac:dyDescent="0.2">
      <c r="A574" s="18" t="s">
        <v>727</v>
      </c>
      <c r="B574" s="16" t="s">
        <v>765</v>
      </c>
      <c r="C574" s="18">
        <v>424930</v>
      </c>
      <c r="D574" s="19" t="s">
        <v>794</v>
      </c>
      <c r="E574" s="27"/>
      <c r="F574" s="12" t="e">
        <f>VLOOKUP(C574,#REF!,4,FALSE)</f>
        <v>#REF!</v>
      </c>
    </row>
    <row r="575" spans="1:6" ht="17" x14ac:dyDescent="0.2">
      <c r="A575" s="18" t="s">
        <v>727</v>
      </c>
      <c r="B575" s="16" t="s">
        <v>765</v>
      </c>
      <c r="C575" s="18">
        <v>424940</v>
      </c>
      <c r="D575" s="19" t="s">
        <v>795</v>
      </c>
      <c r="E575" s="27"/>
      <c r="F575" s="12" t="e">
        <f>VLOOKUP(C575,#REF!,4,FALSE)</f>
        <v>#REF!</v>
      </c>
    </row>
    <row r="576" spans="1:6" ht="17" x14ac:dyDescent="0.2">
      <c r="A576" s="18" t="s">
        <v>727</v>
      </c>
      <c r="B576" s="16" t="s">
        <v>765</v>
      </c>
      <c r="C576" s="18">
        <v>424950</v>
      </c>
      <c r="D576" s="19" t="s">
        <v>796</v>
      </c>
      <c r="E576" s="27"/>
      <c r="F576" s="12" t="e">
        <f>VLOOKUP(C576,#REF!,4,FALSE)</f>
        <v>#REF!</v>
      </c>
    </row>
    <row r="577" spans="1:6" ht="17" x14ac:dyDescent="0.2">
      <c r="A577" s="18" t="s">
        <v>727</v>
      </c>
      <c r="B577" s="16" t="s">
        <v>765</v>
      </c>
      <c r="C577" s="18">
        <v>424990</v>
      </c>
      <c r="D577" s="19" t="s">
        <v>797</v>
      </c>
      <c r="E577" s="14"/>
      <c r="F577" s="12" t="e">
        <f>VLOOKUP(C577,#REF!,4,FALSE)</f>
        <v>#REF!</v>
      </c>
    </row>
    <row r="578" spans="1:6" ht="17" x14ac:dyDescent="0.2">
      <c r="A578" s="18" t="s">
        <v>727</v>
      </c>
      <c r="B578" s="16" t="s">
        <v>798</v>
      </c>
      <c r="C578" s="18">
        <v>425110</v>
      </c>
      <c r="D578" s="19" t="s">
        <v>799</v>
      </c>
      <c r="E578" s="27"/>
      <c r="F578" s="12" t="e">
        <f>VLOOKUP(C578,#REF!,4,FALSE)</f>
        <v>#REF!</v>
      </c>
    </row>
    <row r="579" spans="1:6" ht="17" x14ac:dyDescent="0.2">
      <c r="A579" s="18" t="s">
        <v>727</v>
      </c>
      <c r="B579" s="16" t="s">
        <v>798</v>
      </c>
      <c r="C579" s="18">
        <v>425120</v>
      </c>
      <c r="D579" s="19" t="s">
        <v>800</v>
      </c>
      <c r="F579" s="12" t="e">
        <f>VLOOKUP(C579,#REF!,4,FALSE)</f>
        <v>#REF!</v>
      </c>
    </row>
    <row r="580" spans="1:6" ht="17" x14ac:dyDescent="0.2">
      <c r="A580" s="18" t="s">
        <v>801</v>
      </c>
      <c r="B580" s="16" t="s">
        <v>802</v>
      </c>
      <c r="C580" s="18">
        <v>441110</v>
      </c>
      <c r="D580" s="19" t="s">
        <v>803</v>
      </c>
      <c r="E580" s="12"/>
      <c r="F580" s="12" t="e">
        <f>VLOOKUP(C580,#REF!,4,FALSE)</f>
        <v>#REF!</v>
      </c>
    </row>
    <row r="581" spans="1:6" ht="17" x14ac:dyDescent="0.2">
      <c r="A581" s="18" t="s">
        <v>801</v>
      </c>
      <c r="B581" s="16" t="s">
        <v>802</v>
      </c>
      <c r="C581" s="18">
        <v>441120</v>
      </c>
      <c r="D581" s="19" t="s">
        <v>804</v>
      </c>
      <c r="E581" s="22">
        <v>25</v>
      </c>
      <c r="F581" s="12" t="e">
        <f>VLOOKUP(C581,#REF!,4,FALSE)</f>
        <v>#REF!</v>
      </c>
    </row>
    <row r="582" spans="1:6" ht="17" x14ac:dyDescent="0.2">
      <c r="A582" s="18" t="s">
        <v>801</v>
      </c>
      <c r="B582" s="16" t="s">
        <v>802</v>
      </c>
      <c r="C582" s="18">
        <v>441210</v>
      </c>
      <c r="D582" s="19" t="s">
        <v>805</v>
      </c>
      <c r="E582" s="22">
        <v>32.5</v>
      </c>
      <c r="F582" s="12" t="e">
        <f>VLOOKUP(C582,#REF!,4,FALSE)</f>
        <v>#REF!</v>
      </c>
    </row>
    <row r="583" spans="1:6" ht="17" x14ac:dyDescent="0.2">
      <c r="A583" s="18" t="s">
        <v>801</v>
      </c>
      <c r="B583" s="16" t="s">
        <v>802</v>
      </c>
      <c r="C583" s="18">
        <v>441222</v>
      </c>
      <c r="D583" s="19" t="s">
        <v>806</v>
      </c>
      <c r="E583" s="22">
        <v>32.5</v>
      </c>
      <c r="F583" s="12" t="e">
        <f>VLOOKUP(C583,#REF!,4,FALSE)</f>
        <v>#REF!</v>
      </c>
    </row>
    <row r="584" spans="1:6" ht="17" x14ac:dyDescent="0.2">
      <c r="A584" s="18" t="s">
        <v>801</v>
      </c>
      <c r="B584" s="16" t="s">
        <v>802</v>
      </c>
      <c r="C584" s="18">
        <v>441228</v>
      </c>
      <c r="D584" s="19" t="s">
        <v>807</v>
      </c>
      <c r="E584" s="22">
        <v>32.5</v>
      </c>
      <c r="F584" s="12" t="e">
        <f>VLOOKUP(C584,#REF!,4,FALSE)</f>
        <v>#REF!</v>
      </c>
    </row>
    <row r="585" spans="1:6" ht="17" x14ac:dyDescent="0.2">
      <c r="A585" s="18" t="s">
        <v>801</v>
      </c>
      <c r="B585" s="16" t="s">
        <v>802</v>
      </c>
      <c r="C585" s="18">
        <v>441310</v>
      </c>
      <c r="D585" s="19" t="s">
        <v>808</v>
      </c>
      <c r="E585" s="22">
        <v>15</v>
      </c>
      <c r="F585" s="12" t="e">
        <f>VLOOKUP(C585,#REF!,4,FALSE)</f>
        <v>#REF!</v>
      </c>
    </row>
    <row r="586" spans="1:6" ht="17" x14ac:dyDescent="0.2">
      <c r="A586" s="18" t="s">
        <v>801</v>
      </c>
      <c r="B586" s="16" t="s">
        <v>802</v>
      </c>
      <c r="C586" s="18">
        <v>441320</v>
      </c>
      <c r="D586" s="19" t="s">
        <v>809</v>
      </c>
      <c r="E586" s="22">
        <v>15</v>
      </c>
      <c r="F586" s="12" t="e">
        <f>VLOOKUP(C586,#REF!,4,FALSE)</f>
        <v>#REF!</v>
      </c>
    </row>
    <row r="587" spans="1:6" ht="17" x14ac:dyDescent="0.2">
      <c r="A587" s="18" t="s">
        <v>801</v>
      </c>
      <c r="B587" s="16" t="s">
        <v>810</v>
      </c>
      <c r="C587" s="18">
        <v>442110</v>
      </c>
      <c r="D587" s="19" t="s">
        <v>811</v>
      </c>
      <c r="E587" s="22">
        <v>20.5</v>
      </c>
      <c r="F587" s="12" t="e">
        <f>VLOOKUP(C587,#REF!,4,FALSE)</f>
        <v>#REF!</v>
      </c>
    </row>
    <row r="588" spans="1:6" ht="17" x14ac:dyDescent="0.2">
      <c r="A588" s="18" t="s">
        <v>801</v>
      </c>
      <c r="B588" s="16" t="s">
        <v>810</v>
      </c>
      <c r="C588" s="18">
        <v>442210</v>
      </c>
      <c r="D588" s="19" t="s">
        <v>812</v>
      </c>
      <c r="E588" s="22">
        <v>7.5</v>
      </c>
      <c r="F588" s="12" t="e">
        <f>VLOOKUP(C588,#REF!,4,FALSE)</f>
        <v>#REF!</v>
      </c>
    </row>
    <row r="589" spans="1:6" ht="17" x14ac:dyDescent="0.2">
      <c r="A589" s="18" t="s">
        <v>801</v>
      </c>
      <c r="B589" s="16" t="s">
        <v>810</v>
      </c>
      <c r="C589" s="18">
        <v>442291</v>
      </c>
      <c r="D589" s="19" t="s">
        <v>813</v>
      </c>
      <c r="E589" s="22">
        <v>7.5</v>
      </c>
      <c r="F589" s="12" t="e">
        <f>VLOOKUP(C589,#REF!,4,FALSE)</f>
        <v>#REF!</v>
      </c>
    </row>
    <row r="590" spans="1:6" ht="17" x14ac:dyDescent="0.2">
      <c r="A590" s="18" t="s">
        <v>801</v>
      </c>
      <c r="B590" s="16" t="s">
        <v>810</v>
      </c>
      <c r="C590" s="18">
        <v>442299</v>
      </c>
      <c r="D590" s="19" t="s">
        <v>814</v>
      </c>
      <c r="E590" s="22">
        <v>20.5</v>
      </c>
      <c r="F590" s="12" t="e">
        <f>VLOOKUP(C590,#REF!,4,FALSE)</f>
        <v>#REF!</v>
      </c>
    </row>
    <row r="591" spans="1:6" ht="17" x14ac:dyDescent="0.2">
      <c r="A591" s="18" t="s">
        <v>801</v>
      </c>
      <c r="B591" s="16" t="s">
        <v>815</v>
      </c>
      <c r="C591" s="18">
        <v>443141</v>
      </c>
      <c r="D591" s="19" t="s">
        <v>816</v>
      </c>
      <c r="E591" s="22">
        <v>11</v>
      </c>
      <c r="F591" s="12" t="e">
        <f>VLOOKUP(C591,#REF!,4,FALSE)</f>
        <v>#REF!</v>
      </c>
    </row>
    <row r="592" spans="1:6" ht="17" x14ac:dyDescent="0.2">
      <c r="A592" s="18" t="s">
        <v>801</v>
      </c>
      <c r="B592" s="16" t="s">
        <v>815</v>
      </c>
      <c r="C592" s="18">
        <v>443142</v>
      </c>
      <c r="D592" s="19" t="s">
        <v>817</v>
      </c>
      <c r="E592" s="22">
        <v>32.5</v>
      </c>
      <c r="F592" s="12" t="e">
        <f>VLOOKUP(C592,#REF!,4,FALSE)</f>
        <v>#REF!</v>
      </c>
    </row>
    <row r="593" spans="1:6" ht="17" x14ac:dyDescent="0.2">
      <c r="A593" s="18" t="s">
        <v>801</v>
      </c>
      <c r="B593" s="16" t="s">
        <v>818</v>
      </c>
      <c r="C593" s="18">
        <v>444110</v>
      </c>
      <c r="D593" s="19" t="s">
        <v>819</v>
      </c>
      <c r="E593" s="22">
        <v>38.5</v>
      </c>
      <c r="F593" s="12" t="e">
        <f>VLOOKUP(C593,#REF!,4,FALSE)</f>
        <v>#REF!</v>
      </c>
    </row>
    <row r="594" spans="1:6" ht="17" x14ac:dyDescent="0.2">
      <c r="A594" s="18" t="s">
        <v>801</v>
      </c>
      <c r="B594" s="16" t="s">
        <v>818</v>
      </c>
      <c r="C594" s="18">
        <v>444120</v>
      </c>
      <c r="D594" s="19" t="s">
        <v>820</v>
      </c>
      <c r="E594" s="22">
        <v>27.5</v>
      </c>
      <c r="F594" s="12" t="e">
        <f>VLOOKUP(C594,#REF!,4,FALSE)</f>
        <v>#REF!</v>
      </c>
    </row>
    <row r="595" spans="1:6" ht="17" x14ac:dyDescent="0.2">
      <c r="A595" s="18" t="s">
        <v>801</v>
      </c>
      <c r="B595" s="16" t="s">
        <v>818</v>
      </c>
      <c r="C595" s="18">
        <v>444130</v>
      </c>
      <c r="D595" s="19" t="s">
        <v>821</v>
      </c>
      <c r="E595" s="22">
        <v>7.5</v>
      </c>
      <c r="F595" s="12" t="e">
        <f>VLOOKUP(C595,#REF!,4,FALSE)</f>
        <v>#REF!</v>
      </c>
    </row>
    <row r="596" spans="1:6" ht="17" x14ac:dyDescent="0.2">
      <c r="A596" s="18" t="s">
        <v>801</v>
      </c>
      <c r="B596" s="16" t="s">
        <v>818</v>
      </c>
      <c r="C596" s="18">
        <v>444190</v>
      </c>
      <c r="D596" s="19" t="s">
        <v>822</v>
      </c>
      <c r="E596" s="22">
        <v>20.5</v>
      </c>
      <c r="F596" s="12" t="e">
        <f>VLOOKUP(C596,#REF!,4,FALSE)</f>
        <v>#REF!</v>
      </c>
    </row>
    <row r="597" spans="1:6" ht="17" x14ac:dyDescent="0.2">
      <c r="A597" s="18" t="s">
        <v>801</v>
      </c>
      <c r="B597" s="16" t="s">
        <v>818</v>
      </c>
      <c r="C597" s="18">
        <v>444210</v>
      </c>
      <c r="D597" s="19" t="s">
        <v>823</v>
      </c>
      <c r="E597" s="22">
        <v>7.5</v>
      </c>
      <c r="F597" s="12" t="e">
        <f>VLOOKUP(C597,#REF!,4,FALSE)</f>
        <v>#REF!</v>
      </c>
    </row>
    <row r="598" spans="1:6" ht="17" x14ac:dyDescent="0.2">
      <c r="A598" s="18" t="s">
        <v>801</v>
      </c>
      <c r="B598" s="16" t="s">
        <v>818</v>
      </c>
      <c r="C598" s="18">
        <v>444220</v>
      </c>
      <c r="D598" s="19" t="s">
        <v>824</v>
      </c>
      <c r="E598" s="22">
        <v>11</v>
      </c>
      <c r="F598" s="12" t="e">
        <f>VLOOKUP(C598,#REF!,4,FALSE)</f>
        <v>#REF!</v>
      </c>
    </row>
    <row r="599" spans="1:6" ht="17" x14ac:dyDescent="0.2">
      <c r="A599" s="18" t="s">
        <v>801</v>
      </c>
      <c r="B599" s="16" t="s">
        <v>825</v>
      </c>
      <c r="C599" s="18">
        <v>445110</v>
      </c>
      <c r="D599" s="19" t="s">
        <v>826</v>
      </c>
      <c r="E599" s="22">
        <v>32.5</v>
      </c>
      <c r="F599" s="12" t="e">
        <f>VLOOKUP(C599,#REF!,4,FALSE)</f>
        <v>#REF!</v>
      </c>
    </row>
    <row r="600" spans="1:6" ht="17" x14ac:dyDescent="0.2">
      <c r="A600" s="18" t="s">
        <v>801</v>
      </c>
      <c r="B600" s="16" t="s">
        <v>825</v>
      </c>
      <c r="C600" s="18">
        <v>445120</v>
      </c>
      <c r="D600" s="19" t="s">
        <v>827</v>
      </c>
      <c r="E600" s="22">
        <v>29.5</v>
      </c>
      <c r="F600" s="12" t="e">
        <f>VLOOKUP(C600,#REF!,4,FALSE)</f>
        <v>#REF!</v>
      </c>
    </row>
    <row r="601" spans="1:6" ht="17" x14ac:dyDescent="0.2">
      <c r="A601" s="18" t="s">
        <v>801</v>
      </c>
      <c r="B601" s="16" t="s">
        <v>825</v>
      </c>
      <c r="C601" s="18">
        <v>445210</v>
      </c>
      <c r="D601" s="19" t="s">
        <v>828</v>
      </c>
      <c r="E601" s="22">
        <v>7.5</v>
      </c>
      <c r="F601" s="12" t="e">
        <f>VLOOKUP(C601,#REF!,4,FALSE)</f>
        <v>#REF!</v>
      </c>
    </row>
    <row r="602" spans="1:6" ht="17" x14ac:dyDescent="0.2">
      <c r="A602" s="18" t="s">
        <v>801</v>
      </c>
      <c r="B602" s="16" t="s">
        <v>825</v>
      </c>
      <c r="C602" s="18">
        <v>445220</v>
      </c>
      <c r="D602" s="19" t="s">
        <v>829</v>
      </c>
      <c r="E602" s="22">
        <v>7.5</v>
      </c>
      <c r="F602" s="12" t="e">
        <f>VLOOKUP(C602,#REF!,4,FALSE)</f>
        <v>#REF!</v>
      </c>
    </row>
    <row r="603" spans="1:6" ht="17" x14ac:dyDescent="0.2">
      <c r="A603" s="18" t="s">
        <v>801</v>
      </c>
      <c r="B603" s="16" t="s">
        <v>825</v>
      </c>
      <c r="C603" s="18">
        <v>445230</v>
      </c>
      <c r="D603" s="19" t="s">
        <v>830</v>
      </c>
      <c r="E603" s="22">
        <v>7.5</v>
      </c>
      <c r="F603" s="12" t="e">
        <f>VLOOKUP(C603,#REF!,4,FALSE)</f>
        <v>#REF!</v>
      </c>
    </row>
    <row r="604" spans="1:6" ht="17" x14ac:dyDescent="0.2">
      <c r="A604" s="18" t="s">
        <v>801</v>
      </c>
      <c r="B604" s="16" t="s">
        <v>825</v>
      </c>
      <c r="C604" s="18">
        <v>445291</v>
      </c>
      <c r="D604" s="19" t="s">
        <v>831</v>
      </c>
      <c r="E604" s="22">
        <v>7.5</v>
      </c>
      <c r="F604" s="12" t="e">
        <f>VLOOKUP(C604,#REF!,4,FALSE)</f>
        <v>#REF!</v>
      </c>
    </row>
    <row r="605" spans="1:6" ht="17" x14ac:dyDescent="0.2">
      <c r="A605" s="18" t="s">
        <v>801</v>
      </c>
      <c r="B605" s="16" t="s">
        <v>825</v>
      </c>
      <c r="C605" s="18">
        <v>445292</v>
      </c>
      <c r="D605" s="19" t="s">
        <v>832</v>
      </c>
      <c r="E605" s="22">
        <v>7.5</v>
      </c>
      <c r="F605" s="12" t="e">
        <f>VLOOKUP(C605,#REF!,4,FALSE)</f>
        <v>#REF!</v>
      </c>
    </row>
    <row r="606" spans="1:6" ht="17" x14ac:dyDescent="0.2">
      <c r="A606" s="18" t="s">
        <v>801</v>
      </c>
      <c r="B606" s="16" t="s">
        <v>825</v>
      </c>
      <c r="C606" s="18">
        <v>445299</v>
      </c>
      <c r="D606" s="19" t="s">
        <v>833</v>
      </c>
      <c r="E606" s="22">
        <v>7.5</v>
      </c>
      <c r="F606" s="12" t="e">
        <f>VLOOKUP(C606,#REF!,4,FALSE)</f>
        <v>#REF!</v>
      </c>
    </row>
    <row r="607" spans="1:6" ht="17" x14ac:dyDescent="0.2">
      <c r="A607" s="18" t="s">
        <v>801</v>
      </c>
      <c r="B607" s="16" t="s">
        <v>825</v>
      </c>
      <c r="C607" s="18">
        <v>445310</v>
      </c>
      <c r="D607" s="19" t="s">
        <v>834</v>
      </c>
      <c r="E607" s="22">
        <v>7.5</v>
      </c>
      <c r="F607" s="12" t="e">
        <f>VLOOKUP(C607,#REF!,4,FALSE)</f>
        <v>#REF!</v>
      </c>
    </row>
    <row r="608" spans="1:6" ht="17" x14ac:dyDescent="0.2">
      <c r="A608" s="18" t="s">
        <v>801</v>
      </c>
      <c r="B608" s="16" t="s">
        <v>835</v>
      </c>
      <c r="C608" s="18">
        <v>446110</v>
      </c>
      <c r="D608" s="19" t="s">
        <v>836</v>
      </c>
      <c r="E608" s="22">
        <v>27.5</v>
      </c>
      <c r="F608" s="12" t="e">
        <f>VLOOKUP(C608,#REF!,4,FALSE)</f>
        <v>#REF!</v>
      </c>
    </row>
    <row r="609" spans="1:6" ht="17" x14ac:dyDescent="0.2">
      <c r="A609" s="18" t="s">
        <v>801</v>
      </c>
      <c r="B609" s="16" t="s">
        <v>835</v>
      </c>
      <c r="C609" s="18">
        <v>446120</v>
      </c>
      <c r="D609" s="19" t="s">
        <v>837</v>
      </c>
      <c r="E609" s="22">
        <v>27.5</v>
      </c>
      <c r="F609" s="12" t="e">
        <f>VLOOKUP(C609,#REF!,4,FALSE)</f>
        <v>#REF!</v>
      </c>
    </row>
    <row r="610" spans="1:6" ht="17" x14ac:dyDescent="0.2">
      <c r="A610" s="18" t="s">
        <v>801</v>
      </c>
      <c r="B610" s="16" t="s">
        <v>835</v>
      </c>
      <c r="C610" s="18">
        <v>446130</v>
      </c>
      <c r="D610" s="19" t="s">
        <v>838</v>
      </c>
      <c r="E610" s="22">
        <v>20.5</v>
      </c>
      <c r="F610" s="12" t="e">
        <f>VLOOKUP(C610,#REF!,4,FALSE)</f>
        <v>#REF!</v>
      </c>
    </row>
    <row r="611" spans="1:6" ht="17" x14ac:dyDescent="0.2">
      <c r="A611" s="18" t="s">
        <v>801</v>
      </c>
      <c r="B611" s="16" t="s">
        <v>835</v>
      </c>
      <c r="C611" s="18">
        <v>446191</v>
      </c>
      <c r="D611" s="19" t="s">
        <v>839</v>
      </c>
      <c r="E611" s="22">
        <v>15</v>
      </c>
      <c r="F611" s="12" t="e">
        <f>VLOOKUP(C611,#REF!,4,FALSE)</f>
        <v>#REF!</v>
      </c>
    </row>
    <row r="612" spans="1:6" ht="17" x14ac:dyDescent="0.2">
      <c r="A612" s="18" t="s">
        <v>801</v>
      </c>
      <c r="B612" s="16" t="s">
        <v>835</v>
      </c>
      <c r="C612" s="18">
        <v>446199</v>
      </c>
      <c r="D612" s="19" t="s">
        <v>840</v>
      </c>
      <c r="E612" s="22">
        <v>7.5</v>
      </c>
      <c r="F612" s="12" t="e">
        <f>VLOOKUP(C612,#REF!,4,FALSE)</f>
        <v>#REF!</v>
      </c>
    </row>
    <row r="613" spans="1:6" ht="17" x14ac:dyDescent="0.2">
      <c r="A613" s="18" t="s">
        <v>801</v>
      </c>
      <c r="B613" s="16" t="s">
        <v>841</v>
      </c>
      <c r="C613" s="18">
        <v>447110</v>
      </c>
      <c r="D613" s="19" t="s">
        <v>842</v>
      </c>
      <c r="E613" s="22">
        <v>29.5</v>
      </c>
      <c r="F613" s="12" t="e">
        <f>VLOOKUP(C613,#REF!,4,FALSE)</f>
        <v>#REF!</v>
      </c>
    </row>
    <row r="614" spans="1:6" ht="17" x14ac:dyDescent="0.2">
      <c r="A614" s="18" t="s">
        <v>801</v>
      </c>
      <c r="B614" s="16" t="s">
        <v>841</v>
      </c>
      <c r="C614" s="18">
        <v>447190</v>
      </c>
      <c r="D614" s="19" t="s">
        <v>843</v>
      </c>
      <c r="E614" s="22">
        <v>15</v>
      </c>
      <c r="F614" s="12" t="e">
        <f>VLOOKUP(C614,#REF!,4,FALSE)</f>
        <v>#REF!</v>
      </c>
    </row>
    <row r="615" spans="1:6" ht="17" x14ac:dyDescent="0.2">
      <c r="A615" s="18" t="s">
        <v>801</v>
      </c>
      <c r="B615" s="16" t="s">
        <v>844</v>
      </c>
      <c r="C615" s="18">
        <v>448110</v>
      </c>
      <c r="D615" s="19" t="s">
        <v>845</v>
      </c>
      <c r="E615" s="22">
        <v>11</v>
      </c>
      <c r="F615" s="12" t="e">
        <f>VLOOKUP(C615,#REF!,4,FALSE)</f>
        <v>#REF!</v>
      </c>
    </row>
    <row r="616" spans="1:6" ht="17" x14ac:dyDescent="0.2">
      <c r="A616" s="18" t="s">
        <v>801</v>
      </c>
      <c r="B616" s="16" t="s">
        <v>844</v>
      </c>
      <c r="C616" s="18">
        <v>448120</v>
      </c>
      <c r="D616" s="19" t="s">
        <v>846</v>
      </c>
      <c r="E616" s="22">
        <v>27.5</v>
      </c>
      <c r="F616" s="12" t="e">
        <f>VLOOKUP(C616,#REF!,4,FALSE)</f>
        <v>#REF!</v>
      </c>
    </row>
    <row r="617" spans="1:6" ht="17" x14ac:dyDescent="0.2">
      <c r="A617" s="18" t="s">
        <v>801</v>
      </c>
      <c r="B617" s="16" t="s">
        <v>844</v>
      </c>
      <c r="C617" s="18">
        <v>448130</v>
      </c>
      <c r="D617" s="19" t="s">
        <v>847</v>
      </c>
      <c r="E617" s="22">
        <v>32.5</v>
      </c>
      <c r="F617" s="12" t="e">
        <f>VLOOKUP(C617,#REF!,4,FALSE)</f>
        <v>#REF!</v>
      </c>
    </row>
    <row r="618" spans="1:6" ht="17" x14ac:dyDescent="0.2">
      <c r="A618" s="18" t="s">
        <v>801</v>
      </c>
      <c r="B618" s="16" t="s">
        <v>844</v>
      </c>
      <c r="C618" s="18">
        <v>448140</v>
      </c>
      <c r="D618" s="19" t="s">
        <v>848</v>
      </c>
      <c r="E618" s="22">
        <v>38.5</v>
      </c>
      <c r="F618" s="12" t="e">
        <f>VLOOKUP(C618,#REF!,4,FALSE)</f>
        <v>#REF!</v>
      </c>
    </row>
    <row r="619" spans="1:6" ht="17" x14ac:dyDescent="0.2">
      <c r="A619" s="18" t="s">
        <v>801</v>
      </c>
      <c r="B619" s="16" t="s">
        <v>844</v>
      </c>
      <c r="C619" s="18">
        <v>448150</v>
      </c>
      <c r="D619" s="19" t="s">
        <v>849</v>
      </c>
      <c r="E619" s="22">
        <v>15</v>
      </c>
      <c r="F619" s="12" t="e">
        <f>VLOOKUP(C619,#REF!,4,FALSE)</f>
        <v>#REF!</v>
      </c>
    </row>
    <row r="620" spans="1:6" ht="17" x14ac:dyDescent="0.2">
      <c r="A620" s="18" t="s">
        <v>801</v>
      </c>
      <c r="B620" s="16" t="s">
        <v>844</v>
      </c>
      <c r="C620" s="18">
        <v>448190</v>
      </c>
      <c r="D620" s="19" t="s">
        <v>850</v>
      </c>
      <c r="E620" s="22">
        <v>20.5</v>
      </c>
      <c r="F620" s="12" t="e">
        <f>VLOOKUP(C620,#REF!,4,FALSE)</f>
        <v>#REF!</v>
      </c>
    </row>
    <row r="621" spans="1:6" ht="17" x14ac:dyDescent="0.2">
      <c r="A621" s="18" t="s">
        <v>801</v>
      </c>
      <c r="B621" s="16" t="s">
        <v>844</v>
      </c>
      <c r="C621" s="18">
        <v>448210</v>
      </c>
      <c r="D621" s="19" t="s">
        <v>851</v>
      </c>
      <c r="E621" s="22">
        <v>27.5</v>
      </c>
      <c r="F621" s="12" t="e">
        <f>VLOOKUP(C621,#REF!,4,FALSE)</f>
        <v>#REF!</v>
      </c>
    </row>
    <row r="622" spans="1:6" ht="17" x14ac:dyDescent="0.2">
      <c r="A622" s="18" t="s">
        <v>801</v>
      </c>
      <c r="B622" s="16" t="s">
        <v>844</v>
      </c>
      <c r="C622" s="18">
        <v>448310</v>
      </c>
      <c r="D622" s="19" t="s">
        <v>852</v>
      </c>
      <c r="E622" s="22">
        <v>15</v>
      </c>
      <c r="F622" s="12" t="e">
        <f>VLOOKUP(C622,#REF!,4,FALSE)</f>
        <v>#REF!</v>
      </c>
    </row>
    <row r="623" spans="1:6" ht="17" x14ac:dyDescent="0.2">
      <c r="A623" s="18" t="s">
        <v>801</v>
      </c>
      <c r="B623" s="16" t="s">
        <v>844</v>
      </c>
      <c r="C623" s="18">
        <v>448320</v>
      </c>
      <c r="D623" s="19" t="s">
        <v>853</v>
      </c>
      <c r="E623" s="22">
        <v>27.5</v>
      </c>
      <c r="F623" s="12" t="e">
        <f>VLOOKUP(C623,#REF!,4,FALSE)</f>
        <v>#REF!</v>
      </c>
    </row>
    <row r="624" spans="1:6" ht="17" x14ac:dyDescent="0.2">
      <c r="A624" s="18" t="s">
        <v>801</v>
      </c>
      <c r="B624" s="16" t="s">
        <v>854</v>
      </c>
      <c r="C624" s="18">
        <v>451110</v>
      </c>
      <c r="D624" s="19" t="s">
        <v>855</v>
      </c>
      <c r="E624" s="22">
        <v>15</v>
      </c>
      <c r="F624" s="12" t="e">
        <f>VLOOKUP(C624,#REF!,4,FALSE)</f>
        <v>#REF!</v>
      </c>
    </row>
    <row r="625" spans="1:6" ht="17" x14ac:dyDescent="0.2">
      <c r="A625" s="18" t="s">
        <v>801</v>
      </c>
      <c r="B625" s="16" t="s">
        <v>854</v>
      </c>
      <c r="C625" s="18">
        <v>451120</v>
      </c>
      <c r="D625" s="19" t="s">
        <v>856</v>
      </c>
      <c r="E625" s="22">
        <v>27.5</v>
      </c>
      <c r="F625" s="12" t="e">
        <f>VLOOKUP(C625,#REF!,4,FALSE)</f>
        <v>#REF!</v>
      </c>
    </row>
    <row r="626" spans="1:6" ht="17" x14ac:dyDescent="0.2">
      <c r="A626" s="18" t="s">
        <v>801</v>
      </c>
      <c r="B626" s="16" t="s">
        <v>854</v>
      </c>
      <c r="C626" s="18">
        <v>451130</v>
      </c>
      <c r="D626" s="19" t="s">
        <v>857</v>
      </c>
      <c r="E626" s="22">
        <v>27.5</v>
      </c>
      <c r="F626" s="12" t="e">
        <f>VLOOKUP(C626,#REF!,4,FALSE)</f>
        <v>#REF!</v>
      </c>
    </row>
    <row r="627" spans="1:6" ht="17" x14ac:dyDescent="0.2">
      <c r="A627" s="18" t="s">
        <v>801</v>
      </c>
      <c r="B627" s="16" t="s">
        <v>854</v>
      </c>
      <c r="C627" s="18">
        <v>451140</v>
      </c>
      <c r="D627" s="19" t="s">
        <v>858</v>
      </c>
      <c r="E627" s="22">
        <v>11</v>
      </c>
      <c r="F627" s="12" t="e">
        <f>VLOOKUP(C627,#REF!,4,FALSE)</f>
        <v>#REF!</v>
      </c>
    </row>
    <row r="628" spans="1:6" ht="17" x14ac:dyDescent="0.2">
      <c r="A628" s="18" t="s">
        <v>801</v>
      </c>
      <c r="B628" s="16" t="s">
        <v>854</v>
      </c>
      <c r="C628" s="18">
        <v>451211</v>
      </c>
      <c r="D628" s="19" t="s">
        <v>859</v>
      </c>
      <c r="E628" s="22">
        <v>27.5</v>
      </c>
      <c r="F628" s="12" t="e">
        <f>VLOOKUP(C628,#REF!,4,FALSE)</f>
        <v>#REF!</v>
      </c>
    </row>
    <row r="629" spans="1:6" ht="17" x14ac:dyDescent="0.2">
      <c r="A629" s="18" t="s">
        <v>801</v>
      </c>
      <c r="B629" s="16" t="s">
        <v>854</v>
      </c>
      <c r="C629" s="18">
        <v>451212</v>
      </c>
      <c r="D629" s="19" t="s">
        <v>860</v>
      </c>
      <c r="E629" s="22">
        <v>7.5</v>
      </c>
      <c r="F629" s="12" t="e">
        <f>VLOOKUP(C629,#REF!,4,FALSE)</f>
        <v>#REF!</v>
      </c>
    </row>
    <row r="630" spans="1:6" ht="17" x14ac:dyDescent="0.2">
      <c r="A630" s="18" t="s">
        <v>801</v>
      </c>
      <c r="B630" s="16" t="s">
        <v>861</v>
      </c>
      <c r="C630" s="18">
        <v>452111</v>
      </c>
      <c r="D630" s="19" t="s">
        <v>862</v>
      </c>
      <c r="E630" s="22">
        <v>32.5</v>
      </c>
      <c r="F630" s="12" t="e">
        <f>VLOOKUP(C630,#REF!,4,FALSE)</f>
        <v>#REF!</v>
      </c>
    </row>
    <row r="631" spans="1:6" ht="17" x14ac:dyDescent="0.2">
      <c r="A631" s="18" t="s">
        <v>801</v>
      </c>
      <c r="B631" s="16" t="s">
        <v>861</v>
      </c>
      <c r="C631" s="18">
        <v>452112</v>
      </c>
      <c r="D631" s="19" t="s">
        <v>863</v>
      </c>
      <c r="E631" s="22">
        <v>29.5</v>
      </c>
      <c r="F631" s="12" t="e">
        <f>VLOOKUP(C631,#REF!,4,FALSE)</f>
        <v>#REF!</v>
      </c>
    </row>
    <row r="632" spans="1:6" ht="17" x14ac:dyDescent="0.2">
      <c r="A632" s="18" t="s">
        <v>801</v>
      </c>
      <c r="B632" s="16" t="s">
        <v>861</v>
      </c>
      <c r="C632" s="18">
        <v>452910</v>
      </c>
      <c r="D632" s="19" t="s">
        <v>864</v>
      </c>
      <c r="E632" s="22">
        <v>29.5</v>
      </c>
      <c r="F632" s="12" t="e">
        <f>VLOOKUP(C632,#REF!,4,FALSE)</f>
        <v>#REF!</v>
      </c>
    </row>
    <row r="633" spans="1:6" ht="17" x14ac:dyDescent="0.2">
      <c r="A633" s="18" t="s">
        <v>801</v>
      </c>
      <c r="B633" s="16" t="s">
        <v>861</v>
      </c>
      <c r="C633" s="18">
        <v>452990</v>
      </c>
      <c r="D633" s="19" t="s">
        <v>865</v>
      </c>
      <c r="E633" s="22">
        <v>32.5</v>
      </c>
      <c r="F633" s="12" t="e">
        <f>VLOOKUP(C633,#REF!,4,FALSE)</f>
        <v>#REF!</v>
      </c>
    </row>
    <row r="634" spans="1:6" ht="17" x14ac:dyDescent="0.2">
      <c r="A634" s="18" t="s">
        <v>801</v>
      </c>
      <c r="B634" s="16" t="s">
        <v>866</v>
      </c>
      <c r="C634" s="18">
        <v>453110</v>
      </c>
      <c r="D634" s="19" t="s">
        <v>867</v>
      </c>
      <c r="E634" s="22">
        <v>7.5</v>
      </c>
      <c r="F634" s="12" t="e">
        <f>VLOOKUP(C634,#REF!,4,FALSE)</f>
        <v>#REF!</v>
      </c>
    </row>
    <row r="635" spans="1:6" ht="17" x14ac:dyDescent="0.2">
      <c r="A635" s="18" t="s">
        <v>801</v>
      </c>
      <c r="B635" s="16" t="s">
        <v>866</v>
      </c>
      <c r="C635" s="18">
        <v>453210</v>
      </c>
      <c r="D635" s="19" t="s">
        <v>868</v>
      </c>
      <c r="E635" s="22">
        <v>32.5</v>
      </c>
      <c r="F635" s="12" t="e">
        <f>VLOOKUP(C635,#REF!,4,FALSE)</f>
        <v>#REF!</v>
      </c>
    </row>
    <row r="636" spans="1:6" ht="17" x14ac:dyDescent="0.2">
      <c r="A636" s="18" t="s">
        <v>801</v>
      </c>
      <c r="B636" s="16" t="s">
        <v>866</v>
      </c>
      <c r="C636" s="18">
        <v>453220</v>
      </c>
      <c r="D636" s="19" t="s">
        <v>869</v>
      </c>
      <c r="E636" s="22">
        <v>7.5</v>
      </c>
      <c r="F636" s="12" t="e">
        <f>VLOOKUP(C636,#REF!,4,FALSE)</f>
        <v>#REF!</v>
      </c>
    </row>
    <row r="637" spans="1:6" ht="17" x14ac:dyDescent="0.2">
      <c r="A637" s="18" t="s">
        <v>801</v>
      </c>
      <c r="B637" s="16" t="s">
        <v>866</v>
      </c>
      <c r="C637" s="18">
        <v>453310</v>
      </c>
      <c r="D637" s="19" t="s">
        <v>870</v>
      </c>
      <c r="E637" s="22">
        <v>7.5</v>
      </c>
      <c r="F637" s="12" t="e">
        <f>VLOOKUP(C637,#REF!,4,FALSE)</f>
        <v>#REF!</v>
      </c>
    </row>
    <row r="638" spans="1:6" ht="17" x14ac:dyDescent="0.2">
      <c r="A638" s="18" t="s">
        <v>801</v>
      </c>
      <c r="B638" s="16" t="s">
        <v>866</v>
      </c>
      <c r="C638" s="18">
        <v>453910</v>
      </c>
      <c r="D638" s="19" t="s">
        <v>871</v>
      </c>
      <c r="E638" s="22">
        <v>20.5</v>
      </c>
      <c r="F638" s="12" t="e">
        <f>VLOOKUP(C638,#REF!,4,FALSE)</f>
        <v>#REF!</v>
      </c>
    </row>
    <row r="639" spans="1:6" ht="17" x14ac:dyDescent="0.2">
      <c r="A639" s="18" t="s">
        <v>801</v>
      </c>
      <c r="B639" s="16" t="s">
        <v>866</v>
      </c>
      <c r="C639" s="18">
        <v>453920</v>
      </c>
      <c r="D639" s="19" t="s">
        <v>872</v>
      </c>
      <c r="E639" s="22">
        <v>7.5</v>
      </c>
      <c r="F639" s="12" t="e">
        <f>VLOOKUP(C639,#REF!,4,FALSE)</f>
        <v>#REF!</v>
      </c>
    </row>
    <row r="640" spans="1:6" ht="17" x14ac:dyDescent="0.2">
      <c r="A640" s="18" t="s">
        <v>801</v>
      </c>
      <c r="B640" s="16" t="s">
        <v>866</v>
      </c>
      <c r="C640" s="18">
        <v>453930</v>
      </c>
      <c r="D640" s="19" t="s">
        <v>873</v>
      </c>
      <c r="E640" s="22">
        <v>15</v>
      </c>
      <c r="F640" s="12" t="e">
        <f>VLOOKUP(C640,#REF!,4,FALSE)</f>
        <v>#REF!</v>
      </c>
    </row>
    <row r="641" spans="1:6" ht="17" x14ac:dyDescent="0.2">
      <c r="A641" s="18" t="s">
        <v>801</v>
      </c>
      <c r="B641" s="16" t="s">
        <v>866</v>
      </c>
      <c r="C641" s="18">
        <v>453991</v>
      </c>
      <c r="D641" s="19" t="s">
        <v>874</v>
      </c>
      <c r="E641" s="22">
        <v>7.5</v>
      </c>
      <c r="F641" s="12" t="e">
        <f>VLOOKUP(C641,#REF!,4,FALSE)</f>
        <v>#REF!</v>
      </c>
    </row>
    <row r="642" spans="1:6" ht="17" x14ac:dyDescent="0.2">
      <c r="A642" s="18" t="s">
        <v>801</v>
      </c>
      <c r="B642" s="16" t="s">
        <v>866</v>
      </c>
      <c r="C642" s="18">
        <v>453998</v>
      </c>
      <c r="D642" s="19" t="s">
        <v>875</v>
      </c>
      <c r="E642" s="22">
        <v>7.5</v>
      </c>
      <c r="F642" s="12" t="e">
        <f>VLOOKUP(C642,#REF!,4,FALSE)</f>
        <v>#REF!</v>
      </c>
    </row>
    <row r="643" spans="1:6" ht="17" x14ac:dyDescent="0.2">
      <c r="A643" s="18" t="s">
        <v>801</v>
      </c>
      <c r="B643" s="16" t="s">
        <v>876</v>
      </c>
      <c r="C643" s="18">
        <v>454111</v>
      </c>
      <c r="D643" s="19" t="s">
        <v>877</v>
      </c>
      <c r="E643" s="22">
        <v>32.5</v>
      </c>
      <c r="F643" s="12" t="e">
        <f>VLOOKUP(C643,#REF!,4,FALSE)</f>
        <v>#REF!</v>
      </c>
    </row>
    <row r="644" spans="1:6" ht="17" x14ac:dyDescent="0.2">
      <c r="A644" s="18" t="s">
        <v>801</v>
      </c>
      <c r="B644" s="16" t="s">
        <v>876</v>
      </c>
      <c r="C644" s="18">
        <v>454112</v>
      </c>
      <c r="D644" s="19" t="s">
        <v>878</v>
      </c>
      <c r="E644" s="22">
        <v>38.5</v>
      </c>
      <c r="F644" s="12" t="e">
        <f>VLOOKUP(C644,#REF!,4,FALSE)</f>
        <v>#REF!</v>
      </c>
    </row>
    <row r="645" spans="1:6" ht="17" x14ac:dyDescent="0.2">
      <c r="A645" s="18" t="s">
        <v>801</v>
      </c>
      <c r="B645" s="16" t="s">
        <v>876</v>
      </c>
      <c r="C645" s="18">
        <v>454113</v>
      </c>
      <c r="D645" s="19" t="s">
        <v>879</v>
      </c>
      <c r="E645" s="22">
        <v>38.5</v>
      </c>
      <c r="F645" s="12" t="e">
        <f>VLOOKUP(C645,#REF!,4,FALSE)</f>
        <v>#REF!</v>
      </c>
    </row>
    <row r="646" spans="1:6" ht="17" x14ac:dyDescent="0.2">
      <c r="A646" s="18" t="s">
        <v>801</v>
      </c>
      <c r="B646" s="16" t="s">
        <v>876</v>
      </c>
      <c r="C646" s="18">
        <v>454210</v>
      </c>
      <c r="D646" s="19" t="s">
        <v>880</v>
      </c>
      <c r="E646" s="22">
        <v>11</v>
      </c>
      <c r="F646" s="12" t="e">
        <f>VLOOKUP(C646,#REF!,4,FALSE)</f>
        <v>#REF!</v>
      </c>
    </row>
    <row r="647" spans="1:6" ht="17" x14ac:dyDescent="0.2">
      <c r="A647" s="18" t="s">
        <v>801</v>
      </c>
      <c r="B647" s="16" t="s">
        <v>876</v>
      </c>
      <c r="C647" s="18">
        <v>454310</v>
      </c>
      <c r="D647" s="19" t="s">
        <v>881</v>
      </c>
      <c r="E647" s="22"/>
      <c r="F647" s="12" t="e">
        <f>VLOOKUP(C647,#REF!,4,FALSE)</f>
        <v>#REF!</v>
      </c>
    </row>
    <row r="648" spans="1:6" ht="17" x14ac:dyDescent="0.2">
      <c r="A648" s="18" t="s">
        <v>801</v>
      </c>
      <c r="B648" s="16" t="s">
        <v>876</v>
      </c>
      <c r="C648" s="18">
        <v>454390</v>
      </c>
      <c r="D648" s="19" t="s">
        <v>882</v>
      </c>
      <c r="E648" s="22">
        <v>7.5</v>
      </c>
      <c r="F648" s="12" t="e">
        <f>VLOOKUP(C648,#REF!,4,FALSE)</f>
        <v>#REF!</v>
      </c>
    </row>
    <row r="649" spans="1:6" ht="17" x14ac:dyDescent="0.2">
      <c r="A649" s="18" t="s">
        <v>883</v>
      </c>
      <c r="B649" s="16" t="s">
        <v>884</v>
      </c>
      <c r="C649" s="18">
        <v>481111</v>
      </c>
      <c r="D649" s="19" t="s">
        <v>885</v>
      </c>
      <c r="E649" s="22"/>
      <c r="F649" s="12" t="e">
        <f>VLOOKUP(C649,#REF!,4,FALSE)</f>
        <v>#REF!</v>
      </c>
    </row>
    <row r="650" spans="1:6" ht="17" x14ac:dyDescent="0.2">
      <c r="A650" s="18" t="s">
        <v>883</v>
      </c>
      <c r="B650" s="16" t="s">
        <v>884</v>
      </c>
      <c r="C650" s="18">
        <v>481112</v>
      </c>
      <c r="D650" s="19" t="s">
        <v>886</v>
      </c>
      <c r="E650" s="22"/>
      <c r="F650" s="12" t="e">
        <f>VLOOKUP(C650,#REF!,4,FALSE)</f>
        <v>#REF!</v>
      </c>
    </row>
    <row r="651" spans="1:6" ht="17" x14ac:dyDescent="0.2">
      <c r="A651" s="18" t="s">
        <v>883</v>
      </c>
      <c r="B651" s="16" t="s">
        <v>884</v>
      </c>
      <c r="C651" s="18">
        <v>481211</v>
      </c>
      <c r="D651" s="19" t="s">
        <v>887</v>
      </c>
      <c r="E651" s="22"/>
      <c r="F651" s="12" t="e">
        <f>VLOOKUP(C651,#REF!,4,FALSE)</f>
        <v>#REF!</v>
      </c>
    </row>
    <row r="652" spans="1:6" ht="17" x14ac:dyDescent="0.2">
      <c r="A652" s="18" t="s">
        <v>883</v>
      </c>
      <c r="B652" s="16" t="s">
        <v>884</v>
      </c>
      <c r="C652" s="18">
        <v>481212</v>
      </c>
      <c r="D652" s="19" t="s">
        <v>888</v>
      </c>
      <c r="E652" s="22"/>
      <c r="F652" s="12" t="e">
        <f>VLOOKUP(C652,#REF!,4,FALSE)</f>
        <v>#REF!</v>
      </c>
    </row>
    <row r="653" spans="1:6" ht="17" x14ac:dyDescent="0.2">
      <c r="A653" s="18" t="s">
        <v>883</v>
      </c>
      <c r="B653" s="16" t="s">
        <v>884</v>
      </c>
      <c r="C653" s="18">
        <v>481219</v>
      </c>
      <c r="D653" s="19" t="s">
        <v>889</v>
      </c>
      <c r="E653" s="22">
        <v>15</v>
      </c>
      <c r="F653" s="12" t="e">
        <f>VLOOKUP(C653,#REF!,4,FALSE)</f>
        <v>#REF!</v>
      </c>
    </row>
    <row r="654" spans="1:6" ht="17" x14ac:dyDescent="0.2">
      <c r="A654" s="18" t="s">
        <v>883</v>
      </c>
      <c r="B654" s="16" t="s">
        <v>890</v>
      </c>
      <c r="C654" s="18">
        <v>482111</v>
      </c>
      <c r="D654" s="19" t="s">
        <v>891</v>
      </c>
      <c r="E654" s="27"/>
      <c r="F654" s="12" t="e">
        <f>VLOOKUP(C654,#REF!,4,FALSE)</f>
        <v>#REF!</v>
      </c>
    </row>
    <row r="655" spans="1:6" ht="17" x14ac:dyDescent="0.2">
      <c r="A655" s="18" t="s">
        <v>883</v>
      </c>
      <c r="B655" s="16" t="s">
        <v>890</v>
      </c>
      <c r="C655" s="18">
        <v>482112</v>
      </c>
      <c r="D655" s="19" t="s">
        <v>892</v>
      </c>
      <c r="E655" s="27"/>
      <c r="F655" s="12" t="e">
        <f>VLOOKUP(C655,#REF!,4,FALSE)</f>
        <v>#REF!</v>
      </c>
    </row>
    <row r="656" spans="1:6" ht="19" x14ac:dyDescent="0.2">
      <c r="A656" s="18" t="s">
        <v>883</v>
      </c>
      <c r="B656" s="16" t="s">
        <v>893</v>
      </c>
      <c r="C656" s="18">
        <v>483111</v>
      </c>
      <c r="D656" s="19" t="s">
        <v>894</v>
      </c>
      <c r="E656" s="27"/>
      <c r="F656" s="12" t="e">
        <f>VLOOKUP(C656,#REF!,4,FALSE)</f>
        <v>#REF!</v>
      </c>
    </row>
    <row r="657" spans="1:6" ht="19" x14ac:dyDescent="0.2">
      <c r="A657" s="18" t="s">
        <v>883</v>
      </c>
      <c r="B657" s="16" t="s">
        <v>893</v>
      </c>
      <c r="C657" s="18">
        <v>483112</v>
      </c>
      <c r="D657" s="19" t="s">
        <v>895</v>
      </c>
      <c r="E657" s="27"/>
      <c r="F657" s="12" t="e">
        <f>VLOOKUP(C657,#REF!,4,FALSE)</f>
        <v>#REF!</v>
      </c>
    </row>
    <row r="658" spans="1:6" ht="19" x14ac:dyDescent="0.2">
      <c r="A658" s="18" t="s">
        <v>883</v>
      </c>
      <c r="B658" s="16" t="s">
        <v>893</v>
      </c>
      <c r="C658" s="18">
        <v>483113</v>
      </c>
      <c r="D658" s="19" t="s">
        <v>896</v>
      </c>
      <c r="E658" s="27"/>
      <c r="F658" s="12" t="e">
        <f>VLOOKUP(C658,#REF!,4,FALSE)</f>
        <v>#REF!</v>
      </c>
    </row>
    <row r="659" spans="1:6" ht="19" x14ac:dyDescent="0.2">
      <c r="A659" s="18" t="s">
        <v>883</v>
      </c>
      <c r="B659" s="16" t="s">
        <v>893</v>
      </c>
      <c r="C659" s="18">
        <v>483114</v>
      </c>
      <c r="D659" s="19" t="s">
        <v>897</v>
      </c>
      <c r="E659" s="14"/>
      <c r="F659" s="12" t="e">
        <f>VLOOKUP(C659,#REF!,4,FALSE)</f>
        <v>#REF!</v>
      </c>
    </row>
    <row r="660" spans="1:6" ht="19" x14ac:dyDescent="0.2">
      <c r="A660" s="18" t="s">
        <v>883</v>
      </c>
      <c r="B660" s="16" t="s">
        <v>893</v>
      </c>
      <c r="C660" s="18">
        <v>483211</v>
      </c>
      <c r="D660" s="19" t="s">
        <v>898</v>
      </c>
      <c r="E660" s="27"/>
      <c r="F660" s="12" t="e">
        <f>VLOOKUP(C660,#REF!,4,FALSE)</f>
        <v>#REF!</v>
      </c>
    </row>
    <row r="661" spans="1:6" ht="19" x14ac:dyDescent="0.2">
      <c r="A661" s="18" t="s">
        <v>883</v>
      </c>
      <c r="B661" s="16" t="s">
        <v>893</v>
      </c>
      <c r="C661" s="18">
        <v>483212</v>
      </c>
      <c r="D661" s="19" t="s">
        <v>899</v>
      </c>
      <c r="E661" s="27"/>
      <c r="F661" s="12" t="e">
        <f>VLOOKUP(C661,#REF!,4,FALSE)</f>
        <v>#REF!</v>
      </c>
    </row>
    <row r="662" spans="1:6" ht="17" x14ac:dyDescent="0.2">
      <c r="A662" s="18" t="s">
        <v>883</v>
      </c>
      <c r="B662" s="16" t="s">
        <v>900</v>
      </c>
      <c r="C662" s="18">
        <v>484110</v>
      </c>
      <c r="D662" s="19" t="s">
        <v>901</v>
      </c>
      <c r="E662" s="22">
        <v>27.5</v>
      </c>
      <c r="F662" s="12" t="e">
        <f>VLOOKUP(C662,#REF!,4,FALSE)</f>
        <v>#REF!</v>
      </c>
    </row>
    <row r="663" spans="1:6" ht="17" x14ac:dyDescent="0.2">
      <c r="A663" s="18" t="s">
        <v>883</v>
      </c>
      <c r="B663" s="16" t="s">
        <v>900</v>
      </c>
      <c r="C663" s="18">
        <v>484121</v>
      </c>
      <c r="D663" s="19" t="s">
        <v>902</v>
      </c>
      <c r="E663" s="22">
        <v>27.5</v>
      </c>
      <c r="F663" s="12" t="e">
        <f>VLOOKUP(C663,#REF!,4,FALSE)</f>
        <v>#REF!</v>
      </c>
    </row>
    <row r="664" spans="1:6" ht="17" x14ac:dyDescent="0.2">
      <c r="A664" s="18" t="s">
        <v>883</v>
      </c>
      <c r="B664" s="16" t="s">
        <v>900</v>
      </c>
      <c r="C664" s="18">
        <v>484122</v>
      </c>
      <c r="D664" s="19" t="s">
        <v>903</v>
      </c>
      <c r="E664" s="22">
        <v>27.5</v>
      </c>
      <c r="F664" s="12" t="e">
        <f>VLOOKUP(C664,#REF!,4,FALSE)</f>
        <v>#REF!</v>
      </c>
    </row>
    <row r="665" spans="1:6" ht="17" x14ac:dyDescent="0.2">
      <c r="A665" s="18" t="s">
        <v>883</v>
      </c>
      <c r="B665" s="16" t="s">
        <v>900</v>
      </c>
      <c r="C665" s="18">
        <v>484210</v>
      </c>
      <c r="D665" s="19" t="s">
        <v>166</v>
      </c>
      <c r="E665" s="22">
        <v>27.5</v>
      </c>
      <c r="F665" s="12" t="e">
        <f>VLOOKUP(C665,#REF!,4,FALSE)</f>
        <v>#REF!</v>
      </c>
    </row>
    <row r="666" spans="1:6" ht="17" x14ac:dyDescent="0.2">
      <c r="A666" s="18" t="s">
        <v>883</v>
      </c>
      <c r="B666" s="16" t="s">
        <v>900</v>
      </c>
      <c r="C666" s="18">
        <v>484220</v>
      </c>
      <c r="D666" s="19" t="s">
        <v>904</v>
      </c>
      <c r="E666" s="22">
        <v>27.5</v>
      </c>
      <c r="F666" s="12" t="e">
        <f>VLOOKUP(C666,#REF!,4,FALSE)</f>
        <v>#REF!</v>
      </c>
    </row>
    <row r="667" spans="1:6" ht="17" x14ac:dyDescent="0.2">
      <c r="A667" s="18" t="s">
        <v>883</v>
      </c>
      <c r="B667" s="16" t="s">
        <v>900</v>
      </c>
      <c r="C667" s="18">
        <v>484230</v>
      </c>
      <c r="D667" s="19" t="s">
        <v>905</v>
      </c>
      <c r="E667" s="22">
        <v>27.5</v>
      </c>
      <c r="F667" s="12" t="e">
        <f>VLOOKUP(C667,#REF!,4,FALSE)</f>
        <v>#REF!</v>
      </c>
    </row>
    <row r="668" spans="1:6" ht="17" x14ac:dyDescent="0.2">
      <c r="A668" s="18" t="s">
        <v>883</v>
      </c>
      <c r="B668" s="16" t="s">
        <v>906</v>
      </c>
      <c r="C668" s="18">
        <v>485111</v>
      </c>
      <c r="D668" s="19" t="s">
        <v>907</v>
      </c>
      <c r="E668" s="22">
        <v>15</v>
      </c>
      <c r="F668" s="12" t="e">
        <f>VLOOKUP(C668,#REF!,4,FALSE)</f>
        <v>#REF!</v>
      </c>
    </row>
    <row r="669" spans="1:6" ht="17" x14ac:dyDescent="0.2">
      <c r="A669" s="18" t="s">
        <v>883</v>
      </c>
      <c r="B669" s="16" t="s">
        <v>906</v>
      </c>
      <c r="C669" s="18">
        <v>485112</v>
      </c>
      <c r="D669" s="19" t="s">
        <v>908</v>
      </c>
      <c r="E669" s="22">
        <v>15</v>
      </c>
      <c r="F669" s="12" t="e">
        <f>VLOOKUP(C669,#REF!,4,FALSE)</f>
        <v>#REF!</v>
      </c>
    </row>
    <row r="670" spans="1:6" ht="17" x14ac:dyDescent="0.2">
      <c r="A670" s="18" t="s">
        <v>883</v>
      </c>
      <c r="B670" s="16" t="s">
        <v>906</v>
      </c>
      <c r="C670" s="18">
        <v>485113</v>
      </c>
      <c r="D670" s="19" t="s">
        <v>909</v>
      </c>
      <c r="E670" s="22">
        <v>15</v>
      </c>
      <c r="F670" s="12" t="e">
        <f>VLOOKUP(C670,#REF!,4,FALSE)</f>
        <v>#REF!</v>
      </c>
    </row>
    <row r="671" spans="1:6" ht="17" x14ac:dyDescent="0.2">
      <c r="A671" s="18" t="s">
        <v>883</v>
      </c>
      <c r="B671" s="16" t="s">
        <v>906</v>
      </c>
      <c r="C671" s="18">
        <v>485119</v>
      </c>
      <c r="D671" s="19" t="s">
        <v>910</v>
      </c>
      <c r="E671" s="22">
        <v>15</v>
      </c>
      <c r="F671" s="12" t="e">
        <f>VLOOKUP(C671,#REF!,4,FALSE)</f>
        <v>#REF!</v>
      </c>
    </row>
    <row r="672" spans="1:6" ht="17" x14ac:dyDescent="0.2">
      <c r="A672" s="18" t="s">
        <v>883</v>
      </c>
      <c r="B672" s="16" t="s">
        <v>906</v>
      </c>
      <c r="C672" s="18">
        <v>485210</v>
      </c>
      <c r="D672" s="19" t="s">
        <v>167</v>
      </c>
      <c r="E672" s="22">
        <v>15</v>
      </c>
      <c r="F672" s="12" t="e">
        <f>VLOOKUP(C672,#REF!,4,FALSE)</f>
        <v>#REF!</v>
      </c>
    </row>
    <row r="673" spans="1:6" ht="17" x14ac:dyDescent="0.2">
      <c r="A673" s="18" t="s">
        <v>883</v>
      </c>
      <c r="B673" s="16" t="s">
        <v>906</v>
      </c>
      <c r="C673" s="18">
        <v>485310</v>
      </c>
      <c r="D673" s="19" t="s">
        <v>911</v>
      </c>
      <c r="E673" s="22">
        <v>15</v>
      </c>
      <c r="F673" s="12" t="e">
        <f>VLOOKUP(C673,#REF!,4,FALSE)</f>
        <v>#REF!</v>
      </c>
    </row>
    <row r="674" spans="1:6" ht="17" x14ac:dyDescent="0.2">
      <c r="A674" s="18" t="s">
        <v>883</v>
      </c>
      <c r="B674" s="16" t="s">
        <v>906</v>
      </c>
      <c r="C674" s="18">
        <v>485320</v>
      </c>
      <c r="D674" s="19" t="s">
        <v>168</v>
      </c>
      <c r="E674" s="22">
        <v>15</v>
      </c>
      <c r="F674" s="12" t="e">
        <f>VLOOKUP(C674,#REF!,4,FALSE)</f>
        <v>#REF!</v>
      </c>
    </row>
    <row r="675" spans="1:6" ht="17" x14ac:dyDescent="0.2">
      <c r="A675" s="18" t="s">
        <v>883</v>
      </c>
      <c r="B675" s="16" t="s">
        <v>906</v>
      </c>
      <c r="C675" s="18">
        <v>485410</v>
      </c>
      <c r="D675" s="19" t="s">
        <v>169</v>
      </c>
      <c r="E675" s="22">
        <v>15</v>
      </c>
      <c r="F675" s="12" t="e">
        <f>VLOOKUP(C675,#REF!,4,FALSE)</f>
        <v>#REF!</v>
      </c>
    </row>
    <row r="676" spans="1:6" ht="17" x14ac:dyDescent="0.2">
      <c r="A676" s="18" t="s">
        <v>883</v>
      </c>
      <c r="B676" s="16" t="s">
        <v>906</v>
      </c>
      <c r="C676" s="18">
        <v>485510</v>
      </c>
      <c r="D676" s="19" t="s">
        <v>170</v>
      </c>
      <c r="E676" s="22">
        <v>15</v>
      </c>
      <c r="F676" s="12" t="e">
        <f>VLOOKUP(C676,#REF!,4,FALSE)</f>
        <v>#REF!</v>
      </c>
    </row>
    <row r="677" spans="1:6" ht="17" x14ac:dyDescent="0.2">
      <c r="A677" s="18" t="s">
        <v>883</v>
      </c>
      <c r="B677" s="16" t="s">
        <v>906</v>
      </c>
      <c r="C677" s="18">
        <v>485991</v>
      </c>
      <c r="D677" s="19" t="s">
        <v>912</v>
      </c>
      <c r="E677" s="22">
        <v>15</v>
      </c>
      <c r="F677" s="12" t="e">
        <f>VLOOKUP(C677,#REF!,4,FALSE)</f>
        <v>#REF!</v>
      </c>
    </row>
    <row r="678" spans="1:6" ht="17" x14ac:dyDescent="0.2">
      <c r="A678" s="18" t="s">
        <v>883</v>
      </c>
      <c r="B678" s="16" t="s">
        <v>906</v>
      </c>
      <c r="C678" s="18">
        <v>485999</v>
      </c>
      <c r="D678" s="19" t="s">
        <v>913</v>
      </c>
      <c r="E678" s="22">
        <v>15</v>
      </c>
      <c r="F678" s="12" t="e">
        <f>VLOOKUP(C678,#REF!,4,FALSE)</f>
        <v>#REF!</v>
      </c>
    </row>
    <row r="679" spans="1:6" ht="17" x14ac:dyDescent="0.2">
      <c r="A679" s="18" t="s">
        <v>883</v>
      </c>
      <c r="B679" s="16" t="s">
        <v>914</v>
      </c>
      <c r="C679" s="18">
        <v>486110</v>
      </c>
      <c r="D679" s="19" t="s">
        <v>171</v>
      </c>
      <c r="E679" s="22"/>
      <c r="F679" s="12" t="e">
        <f>VLOOKUP(C679,#REF!,4,FALSE)</f>
        <v>#REF!</v>
      </c>
    </row>
    <row r="680" spans="1:6" ht="17" x14ac:dyDescent="0.2">
      <c r="A680" s="18" t="s">
        <v>883</v>
      </c>
      <c r="B680" s="16" t="s">
        <v>914</v>
      </c>
      <c r="C680" s="18">
        <v>486210</v>
      </c>
      <c r="D680" s="19" t="s">
        <v>172</v>
      </c>
      <c r="E680" s="22">
        <v>27.5</v>
      </c>
      <c r="F680" s="12" t="e">
        <f>VLOOKUP(C680,#REF!,4,FALSE)</f>
        <v>#REF!</v>
      </c>
    </row>
    <row r="681" spans="1:6" ht="17" x14ac:dyDescent="0.2">
      <c r="A681" s="18" t="s">
        <v>883</v>
      </c>
      <c r="B681" s="16" t="s">
        <v>914</v>
      </c>
      <c r="C681" s="18">
        <v>486910</v>
      </c>
      <c r="D681" s="19" t="s">
        <v>173</v>
      </c>
      <c r="E681" s="22"/>
      <c r="F681" s="12" t="e">
        <f>VLOOKUP(C681,#REF!,4,FALSE)</f>
        <v>#REF!</v>
      </c>
    </row>
    <row r="682" spans="1:6" ht="17" x14ac:dyDescent="0.2">
      <c r="A682" s="18" t="s">
        <v>883</v>
      </c>
      <c r="B682" s="16" t="s">
        <v>914</v>
      </c>
      <c r="C682" s="18">
        <v>486990</v>
      </c>
      <c r="D682" s="19" t="s">
        <v>174</v>
      </c>
      <c r="E682" s="22">
        <v>37.5</v>
      </c>
      <c r="F682" s="12" t="e">
        <f>VLOOKUP(C682,#REF!,4,FALSE)</f>
        <v>#REF!</v>
      </c>
    </row>
    <row r="683" spans="1:6" ht="17" x14ac:dyDescent="0.2">
      <c r="A683" s="18" t="s">
        <v>883</v>
      </c>
      <c r="B683" s="16" t="s">
        <v>915</v>
      </c>
      <c r="C683" s="18">
        <v>487110</v>
      </c>
      <c r="D683" s="19" t="s">
        <v>175</v>
      </c>
      <c r="E683" s="22">
        <v>7.5</v>
      </c>
      <c r="F683" s="12" t="e">
        <f>VLOOKUP(C683,#REF!,4,FALSE)</f>
        <v>#REF!</v>
      </c>
    </row>
    <row r="684" spans="1:6" ht="17" x14ac:dyDescent="0.2">
      <c r="A684" s="18" t="s">
        <v>883</v>
      </c>
      <c r="B684" s="16" t="s">
        <v>915</v>
      </c>
      <c r="C684" s="18">
        <v>487210</v>
      </c>
      <c r="D684" s="19" t="s">
        <v>176</v>
      </c>
      <c r="E684" s="22">
        <v>7.5</v>
      </c>
      <c r="F684" s="12" t="e">
        <f>VLOOKUP(C684,#REF!,4,FALSE)</f>
        <v>#REF!</v>
      </c>
    </row>
    <row r="685" spans="1:6" ht="17" x14ac:dyDescent="0.2">
      <c r="A685" s="18" t="s">
        <v>883</v>
      </c>
      <c r="B685" s="16" t="s">
        <v>915</v>
      </c>
      <c r="C685" s="18">
        <v>487990</v>
      </c>
      <c r="D685" s="19" t="s">
        <v>177</v>
      </c>
      <c r="E685" s="22">
        <v>7.5</v>
      </c>
      <c r="F685" s="12" t="e">
        <f>VLOOKUP(C685,#REF!,4,FALSE)</f>
        <v>#REF!</v>
      </c>
    </row>
    <row r="686" spans="1:6" ht="17" x14ac:dyDescent="0.2">
      <c r="A686" s="18" t="s">
        <v>883</v>
      </c>
      <c r="B686" s="16" t="s">
        <v>916</v>
      </c>
      <c r="C686" s="18">
        <v>488111</v>
      </c>
      <c r="D686" s="19" t="s">
        <v>178</v>
      </c>
      <c r="E686" s="22">
        <v>32.5</v>
      </c>
      <c r="F686" s="12" t="e">
        <f>VLOOKUP(C686,#REF!,4,FALSE)</f>
        <v>#REF!</v>
      </c>
    </row>
    <row r="687" spans="1:6" ht="17" x14ac:dyDescent="0.2">
      <c r="A687" s="18" t="s">
        <v>883</v>
      </c>
      <c r="B687" s="16" t="s">
        <v>916</v>
      </c>
      <c r="C687" s="18">
        <v>488119</v>
      </c>
      <c r="D687" s="19" t="s">
        <v>917</v>
      </c>
      <c r="E687" s="22">
        <v>32.5</v>
      </c>
      <c r="F687" s="12" t="e">
        <f>VLOOKUP(C687,#REF!,4,FALSE)</f>
        <v>#REF!</v>
      </c>
    </row>
    <row r="688" spans="1:6" ht="17" x14ac:dyDescent="0.2">
      <c r="A688" s="18" t="s">
        <v>883</v>
      </c>
      <c r="B688" s="16" t="s">
        <v>916</v>
      </c>
      <c r="C688" s="18">
        <v>488190</v>
      </c>
      <c r="D688" s="19" t="s">
        <v>179</v>
      </c>
      <c r="E688" s="22">
        <v>32.5</v>
      </c>
      <c r="F688" s="12" t="e">
        <f>VLOOKUP(C688,#REF!,4,FALSE)</f>
        <v>#REF!</v>
      </c>
    </row>
    <row r="689" spans="1:6" ht="17" x14ac:dyDescent="0.2">
      <c r="A689" s="18" t="s">
        <v>883</v>
      </c>
      <c r="B689" s="16" t="s">
        <v>916</v>
      </c>
      <c r="C689" s="18">
        <v>488210</v>
      </c>
      <c r="D689" s="19" t="s">
        <v>180</v>
      </c>
      <c r="E689" s="22">
        <v>15</v>
      </c>
      <c r="F689" s="12" t="e">
        <f>VLOOKUP(C689,#REF!,4,FALSE)</f>
        <v>#REF!</v>
      </c>
    </row>
    <row r="690" spans="1:6" ht="17" x14ac:dyDescent="0.2">
      <c r="A690" s="18" t="s">
        <v>883</v>
      </c>
      <c r="B690" s="16" t="s">
        <v>916</v>
      </c>
      <c r="C690" s="18">
        <v>488310</v>
      </c>
      <c r="D690" s="19" t="s">
        <v>181</v>
      </c>
      <c r="E690" s="22">
        <v>38.5</v>
      </c>
      <c r="F690" s="12" t="e">
        <f>VLOOKUP(C690,#REF!,4,FALSE)</f>
        <v>#REF!</v>
      </c>
    </row>
    <row r="691" spans="1:6" ht="17" x14ac:dyDescent="0.2">
      <c r="A691" s="18" t="s">
        <v>883</v>
      </c>
      <c r="B691" s="16" t="s">
        <v>916</v>
      </c>
      <c r="C691" s="18">
        <v>488320</v>
      </c>
      <c r="D691" s="19" t="s">
        <v>182</v>
      </c>
      <c r="E691" s="22">
        <v>38.5</v>
      </c>
      <c r="F691" s="12" t="e">
        <f>VLOOKUP(C691,#REF!,4,FALSE)</f>
        <v>#REF!</v>
      </c>
    </row>
    <row r="692" spans="1:6" ht="17" x14ac:dyDescent="0.2">
      <c r="A692" s="18" t="s">
        <v>883</v>
      </c>
      <c r="B692" s="16" t="s">
        <v>916</v>
      </c>
      <c r="C692" s="18">
        <v>488330</v>
      </c>
      <c r="D692" s="19" t="s">
        <v>918</v>
      </c>
      <c r="E692" s="22">
        <v>38.5</v>
      </c>
      <c r="F692" s="12" t="e">
        <f>VLOOKUP(C692,#REF!,4,FALSE)</f>
        <v>#REF!</v>
      </c>
    </row>
    <row r="693" spans="1:6" ht="17" x14ac:dyDescent="0.2">
      <c r="A693" s="18" t="s">
        <v>883</v>
      </c>
      <c r="B693" s="16" t="s">
        <v>916</v>
      </c>
      <c r="C693" s="18">
        <v>488390</v>
      </c>
      <c r="D693" s="19" t="s">
        <v>183</v>
      </c>
      <c r="E693" s="22">
        <v>38.5</v>
      </c>
      <c r="F693" s="12" t="e">
        <f>VLOOKUP(C693,#REF!,4,FALSE)</f>
        <v>#REF!</v>
      </c>
    </row>
    <row r="694" spans="1:6" ht="17" x14ac:dyDescent="0.2">
      <c r="A694" s="18" t="s">
        <v>883</v>
      </c>
      <c r="B694" s="16" t="s">
        <v>916</v>
      </c>
      <c r="C694" s="18">
        <v>488410</v>
      </c>
      <c r="D694" s="19" t="s">
        <v>184</v>
      </c>
      <c r="E694" s="22">
        <v>7.5</v>
      </c>
      <c r="F694" s="12" t="e">
        <f>VLOOKUP(C694,#REF!,4,FALSE)</f>
        <v>#REF!</v>
      </c>
    </row>
    <row r="695" spans="1:6" ht="17" x14ac:dyDescent="0.2">
      <c r="A695" s="18" t="s">
        <v>883</v>
      </c>
      <c r="B695" s="16" t="s">
        <v>916</v>
      </c>
      <c r="C695" s="18">
        <v>488490</v>
      </c>
      <c r="D695" s="19" t="s">
        <v>919</v>
      </c>
      <c r="E695" s="22">
        <v>7.5</v>
      </c>
      <c r="F695" s="12" t="e">
        <f>VLOOKUP(C695,#REF!,4,FALSE)</f>
        <v>#REF!</v>
      </c>
    </row>
    <row r="696" spans="1:6" ht="20" x14ac:dyDescent="0.2">
      <c r="A696" s="18" t="s">
        <v>883</v>
      </c>
      <c r="B696" s="16" t="s">
        <v>916</v>
      </c>
      <c r="C696" s="18">
        <v>488510</v>
      </c>
      <c r="D696" s="19" t="s">
        <v>920</v>
      </c>
      <c r="E696" s="22">
        <v>15</v>
      </c>
      <c r="F696" s="12" t="e">
        <f>VLOOKUP(C696,#REF!,4,FALSE)</f>
        <v>#REF!</v>
      </c>
    </row>
    <row r="697" spans="1:6" ht="17" x14ac:dyDescent="0.2">
      <c r="A697" s="18" t="s">
        <v>883</v>
      </c>
      <c r="B697" s="16" t="s">
        <v>916</v>
      </c>
      <c r="C697" s="18" t="s">
        <v>922</v>
      </c>
      <c r="D697" s="19" t="s">
        <v>923</v>
      </c>
      <c r="E697" s="22">
        <v>27.5</v>
      </c>
      <c r="F697" s="12" t="e">
        <f>VLOOKUP(C697,#REF!,4,FALSE)</f>
        <v>#REF!</v>
      </c>
    </row>
    <row r="698" spans="1:6" ht="17" x14ac:dyDescent="0.2">
      <c r="A698" s="18" t="s">
        <v>883</v>
      </c>
      <c r="B698" s="16" t="s">
        <v>916</v>
      </c>
      <c r="C698" s="18">
        <v>488991</v>
      </c>
      <c r="D698" s="19" t="s">
        <v>924</v>
      </c>
      <c r="E698" s="22">
        <v>27.5</v>
      </c>
      <c r="F698" s="12" t="e">
        <f>VLOOKUP(C698,#REF!,4,FALSE)</f>
        <v>#REF!</v>
      </c>
    </row>
    <row r="699" spans="1:6" ht="17" x14ac:dyDescent="0.2">
      <c r="A699" s="18" t="s">
        <v>883</v>
      </c>
      <c r="B699" s="16" t="s">
        <v>916</v>
      </c>
      <c r="C699" s="18">
        <v>488999</v>
      </c>
      <c r="D699" s="19" t="s">
        <v>925</v>
      </c>
      <c r="E699" s="22">
        <v>7.5</v>
      </c>
      <c r="F699" s="12" t="e">
        <f>VLOOKUP(C699,#REF!,4,FALSE)</f>
        <v>#REF!</v>
      </c>
    </row>
    <row r="700" spans="1:6" ht="17" x14ac:dyDescent="0.2">
      <c r="A700" s="18" t="s">
        <v>883</v>
      </c>
      <c r="B700" s="16" t="s">
        <v>926</v>
      </c>
      <c r="C700" s="18">
        <v>491110</v>
      </c>
      <c r="D700" s="19" t="s">
        <v>185</v>
      </c>
      <c r="E700" s="22">
        <v>7.5</v>
      </c>
      <c r="F700" s="12" t="e">
        <f>VLOOKUP(C700,#REF!,4,FALSE)</f>
        <v>#REF!</v>
      </c>
    </row>
    <row r="701" spans="1:6" ht="17" x14ac:dyDescent="0.2">
      <c r="A701" s="18" t="s">
        <v>883</v>
      </c>
      <c r="B701" s="16" t="s">
        <v>927</v>
      </c>
      <c r="C701" s="18">
        <v>492110</v>
      </c>
      <c r="D701" s="19" t="s">
        <v>186</v>
      </c>
      <c r="E701" s="22"/>
      <c r="F701" s="12" t="e">
        <f>VLOOKUP(C701,#REF!,4,FALSE)</f>
        <v>#REF!</v>
      </c>
    </row>
    <row r="702" spans="1:6" ht="17" x14ac:dyDescent="0.2">
      <c r="A702" s="18" t="s">
        <v>883</v>
      </c>
      <c r="B702" s="16" t="s">
        <v>927</v>
      </c>
      <c r="C702" s="18">
        <v>492210</v>
      </c>
      <c r="D702" s="19" t="s">
        <v>187</v>
      </c>
      <c r="E702" s="22">
        <v>27.5</v>
      </c>
      <c r="F702" s="12" t="e">
        <f>VLOOKUP(C702,#REF!,4,FALSE)</f>
        <v>#REF!</v>
      </c>
    </row>
    <row r="703" spans="1:6" ht="17" x14ac:dyDescent="0.2">
      <c r="A703" s="18" t="s">
        <v>883</v>
      </c>
      <c r="B703" s="16" t="s">
        <v>928</v>
      </c>
      <c r="C703" s="18">
        <v>493110</v>
      </c>
      <c r="D703" s="19" t="s">
        <v>929</v>
      </c>
      <c r="E703" s="22">
        <v>27.5</v>
      </c>
      <c r="F703" s="12" t="e">
        <f>VLOOKUP(C703,#REF!,4,FALSE)</f>
        <v>#REF!</v>
      </c>
    </row>
    <row r="704" spans="1:6" ht="17" x14ac:dyDescent="0.2">
      <c r="A704" s="18" t="s">
        <v>883</v>
      </c>
      <c r="B704" s="16" t="s">
        <v>928</v>
      </c>
      <c r="C704" s="18">
        <v>493120</v>
      </c>
      <c r="D704" s="19" t="s">
        <v>188</v>
      </c>
      <c r="E704" s="22">
        <v>27.5</v>
      </c>
      <c r="F704" s="12" t="e">
        <f>VLOOKUP(C704,#REF!,4,FALSE)</f>
        <v>#REF!</v>
      </c>
    </row>
    <row r="705" spans="1:6" ht="17" x14ac:dyDescent="0.2">
      <c r="A705" s="18" t="s">
        <v>883</v>
      </c>
      <c r="B705" s="16" t="s">
        <v>928</v>
      </c>
      <c r="C705" s="18">
        <v>493130</v>
      </c>
      <c r="D705" s="19" t="s">
        <v>189</v>
      </c>
      <c r="E705" s="22">
        <v>27.5</v>
      </c>
      <c r="F705" s="12" t="e">
        <f>VLOOKUP(C705,#REF!,4,FALSE)</f>
        <v>#REF!</v>
      </c>
    </row>
    <row r="706" spans="1:6" ht="17" x14ac:dyDescent="0.2">
      <c r="A706" s="18" t="s">
        <v>883</v>
      </c>
      <c r="B706" s="16" t="s">
        <v>928</v>
      </c>
      <c r="C706" s="18">
        <v>493190</v>
      </c>
      <c r="D706" s="19" t="s">
        <v>190</v>
      </c>
      <c r="E706" s="22">
        <v>27.5</v>
      </c>
      <c r="F706" s="12" t="e">
        <f>VLOOKUP(C706,#REF!,4,FALSE)</f>
        <v>#REF!</v>
      </c>
    </row>
    <row r="707" spans="1:6" ht="17" x14ac:dyDescent="0.2">
      <c r="A707" s="18" t="s">
        <v>930</v>
      </c>
      <c r="B707" s="16" t="s">
        <v>931</v>
      </c>
      <c r="C707" s="18">
        <v>511110</v>
      </c>
      <c r="D707" s="19" t="s">
        <v>932</v>
      </c>
      <c r="E707" s="22"/>
      <c r="F707" s="12" t="e">
        <f>VLOOKUP(C707,#REF!,4,FALSE)</f>
        <v>#REF!</v>
      </c>
    </row>
    <row r="708" spans="1:6" ht="17" x14ac:dyDescent="0.2">
      <c r="A708" s="18" t="s">
        <v>930</v>
      </c>
      <c r="B708" s="16" t="s">
        <v>931</v>
      </c>
      <c r="C708" s="18">
        <v>511120</v>
      </c>
      <c r="D708" s="19" t="s">
        <v>933</v>
      </c>
      <c r="E708" s="22"/>
      <c r="F708" s="12" t="e">
        <f>VLOOKUP(C708,#REF!,4,FALSE)</f>
        <v>#REF!</v>
      </c>
    </row>
    <row r="709" spans="1:6" ht="17" x14ac:dyDescent="0.2">
      <c r="A709" s="18" t="s">
        <v>930</v>
      </c>
      <c r="B709" s="16" t="s">
        <v>931</v>
      </c>
      <c r="C709" s="18">
        <v>511130</v>
      </c>
      <c r="D709" s="19" t="s">
        <v>934</v>
      </c>
      <c r="E709" s="22"/>
      <c r="F709" s="12" t="e">
        <f>VLOOKUP(C709,#REF!,4,FALSE)</f>
        <v>#REF!</v>
      </c>
    </row>
    <row r="710" spans="1:6" ht="17" x14ac:dyDescent="0.2">
      <c r="A710" s="18" t="s">
        <v>930</v>
      </c>
      <c r="B710" s="16" t="s">
        <v>931</v>
      </c>
      <c r="C710" s="18">
        <v>511140</v>
      </c>
      <c r="D710" s="19" t="s">
        <v>935</v>
      </c>
      <c r="E710" s="22"/>
      <c r="F710" s="12" t="e">
        <f>VLOOKUP(C710,#REF!,4,FALSE)</f>
        <v>#REF!</v>
      </c>
    </row>
    <row r="711" spans="1:6" ht="17" x14ac:dyDescent="0.2">
      <c r="A711" s="18" t="s">
        <v>930</v>
      </c>
      <c r="B711" s="16" t="s">
        <v>931</v>
      </c>
      <c r="C711" s="18">
        <v>511191</v>
      </c>
      <c r="D711" s="19" t="s">
        <v>936</v>
      </c>
      <c r="E711" s="22"/>
      <c r="F711" s="12" t="e">
        <f>VLOOKUP(C711,#REF!,4,FALSE)</f>
        <v>#REF!</v>
      </c>
    </row>
    <row r="712" spans="1:6" ht="17" x14ac:dyDescent="0.2">
      <c r="A712" s="18" t="s">
        <v>930</v>
      </c>
      <c r="B712" s="16" t="s">
        <v>931</v>
      </c>
      <c r="C712" s="18">
        <v>511199</v>
      </c>
      <c r="D712" s="19" t="s">
        <v>937</v>
      </c>
      <c r="E712" s="22"/>
      <c r="F712" s="12" t="e">
        <f>VLOOKUP(C712,#REF!,4,FALSE)</f>
        <v>#REF!</v>
      </c>
    </row>
    <row r="713" spans="1:6" ht="17" x14ac:dyDescent="0.2">
      <c r="A713" s="18" t="s">
        <v>930</v>
      </c>
      <c r="B713" s="16" t="s">
        <v>931</v>
      </c>
      <c r="C713" s="18">
        <v>511210</v>
      </c>
      <c r="D713" s="19" t="s">
        <v>191</v>
      </c>
      <c r="E713" s="22">
        <v>38.5</v>
      </c>
      <c r="F713" s="12" t="e">
        <f>VLOOKUP(C713,#REF!,4,FALSE)</f>
        <v>#REF!</v>
      </c>
    </row>
    <row r="714" spans="1:6" ht="17" x14ac:dyDescent="0.2">
      <c r="A714" s="18" t="s">
        <v>930</v>
      </c>
      <c r="B714" s="16" t="s">
        <v>938</v>
      </c>
      <c r="C714" s="18">
        <v>512110</v>
      </c>
      <c r="D714" s="19" t="s">
        <v>939</v>
      </c>
      <c r="E714" s="22">
        <v>32.5</v>
      </c>
      <c r="F714" s="12" t="e">
        <f>VLOOKUP(C714,#REF!,4,FALSE)</f>
        <v>#REF!</v>
      </c>
    </row>
    <row r="715" spans="1:6" ht="17" x14ac:dyDescent="0.2">
      <c r="A715" s="18" t="s">
        <v>930</v>
      </c>
      <c r="B715" s="16" t="s">
        <v>938</v>
      </c>
      <c r="C715" s="18">
        <v>512120</v>
      </c>
      <c r="D715" s="19" t="s">
        <v>192</v>
      </c>
      <c r="E715" s="22">
        <v>32</v>
      </c>
      <c r="F715" s="12" t="e">
        <f>VLOOKUP(C715,#REF!,4,FALSE)</f>
        <v>#REF!</v>
      </c>
    </row>
    <row r="716" spans="1:6" ht="17" x14ac:dyDescent="0.2">
      <c r="A716" s="18" t="s">
        <v>930</v>
      </c>
      <c r="B716" s="16" t="s">
        <v>938</v>
      </c>
      <c r="C716" s="18">
        <v>512131</v>
      </c>
      <c r="D716" s="19" t="s">
        <v>940</v>
      </c>
      <c r="E716" s="22">
        <v>38.5</v>
      </c>
      <c r="F716" s="12" t="e">
        <f>VLOOKUP(C716,#REF!,4,FALSE)</f>
        <v>#REF!</v>
      </c>
    </row>
    <row r="717" spans="1:6" ht="17" x14ac:dyDescent="0.2">
      <c r="A717" s="18" t="s">
        <v>930</v>
      </c>
      <c r="B717" s="16" t="s">
        <v>938</v>
      </c>
      <c r="C717" s="18">
        <v>512132</v>
      </c>
      <c r="D717" s="19" t="s">
        <v>941</v>
      </c>
      <c r="E717" s="22">
        <v>7.5</v>
      </c>
      <c r="F717" s="12" t="e">
        <f>VLOOKUP(C717,#REF!,4,FALSE)</f>
        <v>#REF!</v>
      </c>
    </row>
    <row r="718" spans="1:6" ht="17" x14ac:dyDescent="0.2">
      <c r="A718" s="18" t="s">
        <v>930</v>
      </c>
      <c r="B718" s="16" t="s">
        <v>938</v>
      </c>
      <c r="C718" s="18">
        <v>512191</v>
      </c>
      <c r="D718" s="19" t="s">
        <v>942</v>
      </c>
      <c r="E718" s="22">
        <v>32</v>
      </c>
      <c r="F718" s="12" t="e">
        <f>VLOOKUP(C718,#REF!,4,FALSE)</f>
        <v>#REF!</v>
      </c>
    </row>
    <row r="719" spans="1:6" ht="17" x14ac:dyDescent="0.2">
      <c r="A719" s="18" t="s">
        <v>930</v>
      </c>
      <c r="B719" s="16" t="s">
        <v>938</v>
      </c>
      <c r="C719" s="18">
        <v>512199</v>
      </c>
      <c r="D719" s="19" t="s">
        <v>943</v>
      </c>
      <c r="E719" s="22">
        <v>20.5</v>
      </c>
      <c r="F719" s="12" t="e">
        <f>VLOOKUP(C719,#REF!,4,FALSE)</f>
        <v>#REF!</v>
      </c>
    </row>
    <row r="720" spans="1:6" ht="17" x14ac:dyDescent="0.2">
      <c r="A720" s="18" t="s">
        <v>930</v>
      </c>
      <c r="B720" s="16" t="s">
        <v>938</v>
      </c>
      <c r="C720" s="18">
        <v>512210</v>
      </c>
      <c r="D720" s="19" t="s">
        <v>944</v>
      </c>
      <c r="E720" s="22">
        <v>7.5</v>
      </c>
      <c r="F720" s="12" t="e">
        <f>VLOOKUP(C720,#REF!,4,FALSE)</f>
        <v>#REF!</v>
      </c>
    </row>
    <row r="721" spans="1:6" ht="17" x14ac:dyDescent="0.2">
      <c r="A721" s="18" t="s">
        <v>930</v>
      </c>
      <c r="B721" s="16" t="s">
        <v>938</v>
      </c>
      <c r="C721" s="18">
        <v>512220</v>
      </c>
      <c r="D721" s="19" t="s">
        <v>945</v>
      </c>
      <c r="E721" s="22"/>
      <c r="F721" s="12" t="e">
        <f>VLOOKUP(C721,#REF!,4,FALSE)</f>
        <v>#REF!</v>
      </c>
    </row>
    <row r="722" spans="1:6" ht="17" x14ac:dyDescent="0.2">
      <c r="A722" s="18" t="s">
        <v>930</v>
      </c>
      <c r="B722" s="16" t="s">
        <v>938</v>
      </c>
      <c r="C722" s="18">
        <v>512230</v>
      </c>
      <c r="D722" s="19" t="s">
        <v>193</v>
      </c>
      <c r="E722" s="22"/>
      <c r="F722" s="12" t="e">
        <f>VLOOKUP(C722,#REF!,4,FALSE)</f>
        <v>#REF!</v>
      </c>
    </row>
    <row r="723" spans="1:6" ht="17" x14ac:dyDescent="0.2">
      <c r="A723" s="18" t="s">
        <v>930</v>
      </c>
      <c r="B723" s="16" t="s">
        <v>938</v>
      </c>
      <c r="C723" s="18">
        <v>512240</v>
      </c>
      <c r="D723" s="19" t="s">
        <v>194</v>
      </c>
      <c r="E723" s="22">
        <v>7.5</v>
      </c>
      <c r="F723" s="12" t="e">
        <f>VLOOKUP(C723,#REF!,4,FALSE)</f>
        <v>#REF!</v>
      </c>
    </row>
    <row r="724" spans="1:6" ht="17" x14ac:dyDescent="0.2">
      <c r="A724" s="18" t="s">
        <v>930</v>
      </c>
      <c r="B724" s="16" t="s">
        <v>938</v>
      </c>
      <c r="C724" s="18">
        <v>512290</v>
      </c>
      <c r="D724" s="19" t="s">
        <v>196</v>
      </c>
      <c r="E724" s="22">
        <v>11</v>
      </c>
      <c r="F724" s="12" t="e">
        <f>VLOOKUP(C724,#REF!,4,FALSE)</f>
        <v>#REF!</v>
      </c>
    </row>
    <row r="725" spans="1:6" ht="17" x14ac:dyDescent="0.2">
      <c r="A725" s="18" t="s">
        <v>930</v>
      </c>
      <c r="B725" s="16" t="s">
        <v>946</v>
      </c>
      <c r="C725" s="18">
        <v>515111</v>
      </c>
      <c r="D725" s="19" t="s">
        <v>947</v>
      </c>
      <c r="E725" s="22">
        <v>32.5</v>
      </c>
      <c r="F725" s="12" t="e">
        <f>VLOOKUP(C725,#REF!,4,FALSE)</f>
        <v>#REF!</v>
      </c>
    </row>
    <row r="726" spans="1:6" ht="17" x14ac:dyDescent="0.2">
      <c r="A726" s="18" t="s">
        <v>930</v>
      </c>
      <c r="B726" s="16" t="s">
        <v>946</v>
      </c>
      <c r="C726" s="18">
        <v>515112</v>
      </c>
      <c r="D726" s="19" t="s">
        <v>948</v>
      </c>
      <c r="E726" s="22">
        <v>38.5</v>
      </c>
      <c r="F726" s="12" t="e">
        <f>VLOOKUP(C726,#REF!,4,FALSE)</f>
        <v>#REF!</v>
      </c>
    </row>
    <row r="727" spans="1:6" ht="17" x14ac:dyDescent="0.2">
      <c r="A727" s="18" t="s">
        <v>930</v>
      </c>
      <c r="B727" s="16" t="s">
        <v>946</v>
      </c>
      <c r="C727" s="18">
        <v>515120</v>
      </c>
      <c r="D727" s="19" t="s">
        <v>197</v>
      </c>
      <c r="E727" s="22">
        <v>38.5</v>
      </c>
      <c r="F727" s="12" t="e">
        <f>VLOOKUP(C727,#REF!,4,FALSE)</f>
        <v>#REF!</v>
      </c>
    </row>
    <row r="728" spans="1:6" ht="17" x14ac:dyDescent="0.2">
      <c r="A728" s="18" t="s">
        <v>930</v>
      </c>
      <c r="B728" s="16" t="s">
        <v>946</v>
      </c>
      <c r="C728" s="18">
        <v>515210</v>
      </c>
      <c r="D728" s="19" t="s">
        <v>198</v>
      </c>
      <c r="E728" s="22">
        <v>38.5</v>
      </c>
      <c r="F728" s="12" t="e">
        <f>VLOOKUP(C728,#REF!,4,FALSE)</f>
        <v>#REF!</v>
      </c>
    </row>
    <row r="729" spans="1:6" ht="17" x14ac:dyDescent="0.2">
      <c r="A729" s="18" t="s">
        <v>930</v>
      </c>
      <c r="B729" s="16" t="s">
        <v>949</v>
      </c>
      <c r="C729" s="18">
        <v>517110</v>
      </c>
      <c r="D729" s="19" t="s">
        <v>950</v>
      </c>
      <c r="E729" s="22"/>
      <c r="F729" s="12" t="e">
        <f>VLOOKUP(C729,#REF!,4,FALSE)</f>
        <v>#REF!</v>
      </c>
    </row>
    <row r="730" spans="1:6" ht="17" x14ac:dyDescent="0.2">
      <c r="A730" s="18" t="s">
        <v>930</v>
      </c>
      <c r="B730" s="16" t="s">
        <v>949</v>
      </c>
      <c r="C730" s="18">
        <v>517210</v>
      </c>
      <c r="D730" s="19" t="s">
        <v>199</v>
      </c>
      <c r="E730" s="22"/>
      <c r="F730" s="12" t="e">
        <f>VLOOKUP(C730,#REF!,4,FALSE)</f>
        <v>#REF!</v>
      </c>
    </row>
    <row r="731" spans="1:6" ht="17" x14ac:dyDescent="0.2">
      <c r="A731" s="18" t="s">
        <v>930</v>
      </c>
      <c r="B731" s="16" t="s">
        <v>949</v>
      </c>
      <c r="C731" s="18">
        <v>517410</v>
      </c>
      <c r="D731" s="19" t="s">
        <v>200</v>
      </c>
      <c r="E731" s="22">
        <v>32.5</v>
      </c>
      <c r="F731" s="12" t="e">
        <f>VLOOKUP(C731,#REF!,4,FALSE)</f>
        <v>#REF!</v>
      </c>
    </row>
    <row r="732" spans="1:6" ht="17" x14ac:dyDescent="0.2">
      <c r="A732" s="18" t="s">
        <v>930</v>
      </c>
      <c r="B732" s="16" t="s">
        <v>949</v>
      </c>
      <c r="C732" s="18">
        <v>517911</v>
      </c>
      <c r="D732" s="19" t="s">
        <v>951</v>
      </c>
      <c r="E732" s="22"/>
      <c r="F732" s="12" t="e">
        <f>VLOOKUP(C732,#REF!,4,FALSE)</f>
        <v>#REF!</v>
      </c>
    </row>
    <row r="733" spans="1:6" ht="17" x14ac:dyDescent="0.2">
      <c r="A733" s="18" t="s">
        <v>930</v>
      </c>
      <c r="B733" s="16" t="s">
        <v>949</v>
      </c>
      <c r="C733" s="18">
        <v>517919</v>
      </c>
      <c r="D733" s="19" t="s">
        <v>952</v>
      </c>
      <c r="E733" s="22">
        <v>32.5</v>
      </c>
      <c r="F733" s="12" t="e">
        <f>VLOOKUP(C733,#REF!,4,FALSE)</f>
        <v>#REF!</v>
      </c>
    </row>
    <row r="734" spans="1:6" ht="17" x14ac:dyDescent="0.2">
      <c r="A734" s="18" t="s">
        <v>930</v>
      </c>
      <c r="B734" s="16" t="s">
        <v>953</v>
      </c>
      <c r="C734" s="18">
        <v>518210</v>
      </c>
      <c r="D734" s="19" t="s">
        <v>201</v>
      </c>
      <c r="E734" s="22">
        <v>32.5</v>
      </c>
      <c r="F734" s="12" t="e">
        <f>VLOOKUP(C734,#REF!,4,FALSE)</f>
        <v>#REF!</v>
      </c>
    </row>
    <row r="735" spans="1:6" ht="17" x14ac:dyDescent="0.2">
      <c r="A735" s="18" t="s">
        <v>930</v>
      </c>
      <c r="B735" s="16" t="s">
        <v>954</v>
      </c>
      <c r="C735" s="18">
        <v>519110</v>
      </c>
      <c r="D735" s="19" t="s">
        <v>202</v>
      </c>
      <c r="E735" s="22">
        <v>27.5</v>
      </c>
      <c r="F735" s="12" t="e">
        <f>VLOOKUP(C735,#REF!,4,FALSE)</f>
        <v>#REF!</v>
      </c>
    </row>
    <row r="736" spans="1:6" ht="17" x14ac:dyDescent="0.2">
      <c r="A736" s="18" t="s">
        <v>930</v>
      </c>
      <c r="B736" s="16" t="s">
        <v>954</v>
      </c>
      <c r="C736" s="18">
        <v>519120</v>
      </c>
      <c r="D736" s="19" t="s">
        <v>955</v>
      </c>
      <c r="E736" s="22">
        <v>15</v>
      </c>
      <c r="F736" s="12" t="e">
        <f>VLOOKUP(C736,#REF!,4,FALSE)</f>
        <v>#REF!</v>
      </c>
    </row>
    <row r="737" spans="1:6" ht="17" x14ac:dyDescent="0.2">
      <c r="A737" s="18" t="s">
        <v>930</v>
      </c>
      <c r="B737" s="16" t="s">
        <v>954</v>
      </c>
      <c r="C737" s="18">
        <v>519130</v>
      </c>
      <c r="D737" s="19" t="s">
        <v>203</v>
      </c>
      <c r="E737" s="22"/>
      <c r="F737" s="12" t="e">
        <f>VLOOKUP(C737,#REF!,4,FALSE)</f>
        <v>#REF!</v>
      </c>
    </row>
    <row r="738" spans="1:6" ht="17" x14ac:dyDescent="0.2">
      <c r="A738" s="18" t="s">
        <v>930</v>
      </c>
      <c r="B738" s="16" t="s">
        <v>954</v>
      </c>
      <c r="C738" s="18">
        <v>519190</v>
      </c>
      <c r="D738" s="19" t="s">
        <v>204</v>
      </c>
      <c r="E738" s="22">
        <v>27.5</v>
      </c>
      <c r="F738" s="12" t="e">
        <f>VLOOKUP(C738,#REF!,4,FALSE)</f>
        <v>#REF!</v>
      </c>
    </row>
    <row r="739" spans="1:6" ht="20" x14ac:dyDescent="0.2">
      <c r="A739" s="18" t="s">
        <v>956</v>
      </c>
      <c r="B739" s="16" t="s">
        <v>957</v>
      </c>
      <c r="C739" s="18">
        <v>522110</v>
      </c>
      <c r="D739" s="19" t="s">
        <v>958</v>
      </c>
      <c r="E739" s="37" t="s">
        <v>959</v>
      </c>
      <c r="F739" s="12" t="e">
        <f>VLOOKUP(C739,#REF!,4,FALSE)</f>
        <v>#REF!</v>
      </c>
    </row>
    <row r="740" spans="1:6" ht="20" x14ac:dyDescent="0.2">
      <c r="A740" s="18" t="s">
        <v>956</v>
      </c>
      <c r="B740" s="16" t="s">
        <v>957</v>
      </c>
      <c r="C740" s="18">
        <v>522120</v>
      </c>
      <c r="D740" s="19" t="s">
        <v>961</v>
      </c>
      <c r="E740" s="37" t="s">
        <v>959</v>
      </c>
      <c r="F740" s="12" t="e">
        <f>VLOOKUP(C740,#REF!,4,FALSE)</f>
        <v>#REF!</v>
      </c>
    </row>
    <row r="741" spans="1:6" ht="20" x14ac:dyDescent="0.2">
      <c r="A741" s="18" t="s">
        <v>956</v>
      </c>
      <c r="B741" s="16" t="s">
        <v>957</v>
      </c>
      <c r="C741" s="18">
        <v>522130</v>
      </c>
      <c r="D741" s="19" t="s">
        <v>962</v>
      </c>
      <c r="E741" s="37" t="s">
        <v>959</v>
      </c>
      <c r="F741" s="12" t="e">
        <f>VLOOKUP(C741,#REF!,4,FALSE)</f>
        <v>#REF!</v>
      </c>
    </row>
    <row r="742" spans="1:6" ht="20" x14ac:dyDescent="0.2">
      <c r="A742" s="18" t="s">
        <v>956</v>
      </c>
      <c r="B742" s="16" t="s">
        <v>957</v>
      </c>
      <c r="C742" s="18">
        <v>522190</v>
      </c>
      <c r="D742" s="19" t="s">
        <v>963</v>
      </c>
      <c r="E742" s="37" t="s">
        <v>959</v>
      </c>
      <c r="F742" s="12" t="e">
        <f>VLOOKUP(C742,#REF!,4,FALSE)</f>
        <v>#REF!</v>
      </c>
    </row>
    <row r="743" spans="1:6" ht="20" x14ac:dyDescent="0.2">
      <c r="A743" s="18" t="s">
        <v>956</v>
      </c>
      <c r="B743" s="16" t="s">
        <v>957</v>
      </c>
      <c r="C743" s="18">
        <v>522210</v>
      </c>
      <c r="D743" s="19" t="s">
        <v>964</v>
      </c>
      <c r="E743" s="37" t="s">
        <v>959</v>
      </c>
      <c r="F743" s="12" t="e">
        <f>VLOOKUP(C743,#REF!,4,FALSE)</f>
        <v>#REF!</v>
      </c>
    </row>
    <row r="744" spans="1:6" ht="17" x14ac:dyDescent="0.2">
      <c r="A744" s="18" t="s">
        <v>956</v>
      </c>
      <c r="B744" s="16" t="s">
        <v>957</v>
      </c>
      <c r="C744" s="18">
        <v>522220</v>
      </c>
      <c r="D744" s="19" t="s">
        <v>965</v>
      </c>
      <c r="E744" s="22">
        <v>38.5</v>
      </c>
      <c r="F744" s="12" t="e">
        <f>VLOOKUP(C744,#REF!,4,FALSE)</f>
        <v>#REF!</v>
      </c>
    </row>
    <row r="745" spans="1:6" ht="17" x14ac:dyDescent="0.2">
      <c r="A745" s="18" t="s">
        <v>956</v>
      </c>
      <c r="B745" s="16" t="s">
        <v>957</v>
      </c>
      <c r="C745" s="18">
        <v>522291</v>
      </c>
      <c r="D745" s="19" t="s">
        <v>966</v>
      </c>
      <c r="E745" s="22">
        <v>38.5</v>
      </c>
      <c r="F745" s="12" t="e">
        <f>VLOOKUP(C745,#REF!,4,FALSE)</f>
        <v>#REF!</v>
      </c>
    </row>
    <row r="746" spans="1:6" ht="17" x14ac:dyDescent="0.2">
      <c r="A746" s="18" t="s">
        <v>956</v>
      </c>
      <c r="B746" s="16" t="s">
        <v>957</v>
      </c>
      <c r="C746" s="18">
        <v>522292</v>
      </c>
      <c r="D746" s="19" t="s">
        <v>967</v>
      </c>
      <c r="E746" s="22">
        <v>38.5</v>
      </c>
      <c r="F746" s="12" t="e">
        <f>VLOOKUP(C746,#REF!,4,FALSE)</f>
        <v>#REF!</v>
      </c>
    </row>
    <row r="747" spans="1:6" ht="17" x14ac:dyDescent="0.2">
      <c r="A747" s="18" t="s">
        <v>956</v>
      </c>
      <c r="B747" s="16" t="s">
        <v>957</v>
      </c>
      <c r="C747" s="18">
        <v>522293</v>
      </c>
      <c r="D747" s="19" t="s">
        <v>968</v>
      </c>
      <c r="E747" s="22">
        <v>38.5</v>
      </c>
      <c r="F747" s="12" t="e">
        <f>VLOOKUP(C747,#REF!,4,FALSE)</f>
        <v>#REF!</v>
      </c>
    </row>
    <row r="748" spans="1:6" ht="17" x14ac:dyDescent="0.2">
      <c r="A748" s="18" t="s">
        <v>956</v>
      </c>
      <c r="B748" s="16" t="s">
        <v>957</v>
      </c>
      <c r="C748" s="18">
        <v>522294</v>
      </c>
      <c r="D748" s="19" t="s">
        <v>969</v>
      </c>
      <c r="E748" s="22">
        <v>38.5</v>
      </c>
      <c r="F748" s="12" t="e">
        <f>VLOOKUP(C748,#REF!,4,FALSE)</f>
        <v>#REF!</v>
      </c>
    </row>
    <row r="749" spans="1:6" ht="17" x14ac:dyDescent="0.2">
      <c r="A749" s="18" t="s">
        <v>956</v>
      </c>
      <c r="B749" s="16" t="s">
        <v>957</v>
      </c>
      <c r="C749" s="18">
        <v>522298</v>
      </c>
      <c r="D749" s="19" t="s">
        <v>970</v>
      </c>
      <c r="E749" s="22">
        <v>38.5</v>
      </c>
      <c r="F749" s="12" t="e">
        <f>VLOOKUP(C749,#REF!,4,FALSE)</f>
        <v>#REF!</v>
      </c>
    </row>
    <row r="750" spans="1:6" ht="17" x14ac:dyDescent="0.2">
      <c r="A750" s="18" t="s">
        <v>956</v>
      </c>
      <c r="B750" s="16" t="s">
        <v>957</v>
      </c>
      <c r="C750" s="18">
        <v>522310</v>
      </c>
      <c r="D750" s="19" t="s">
        <v>971</v>
      </c>
      <c r="E750" s="22">
        <v>7.5</v>
      </c>
      <c r="F750" s="12" t="e">
        <f>VLOOKUP(C750,#REF!,4,FALSE)</f>
        <v>#REF!</v>
      </c>
    </row>
    <row r="751" spans="1:6" ht="17" x14ac:dyDescent="0.2">
      <c r="A751" s="18" t="s">
        <v>956</v>
      </c>
      <c r="B751" s="16" t="s">
        <v>957</v>
      </c>
      <c r="C751" s="18">
        <v>522320</v>
      </c>
      <c r="D751" s="19" t="s">
        <v>972</v>
      </c>
      <c r="E751" s="22">
        <v>38.5</v>
      </c>
      <c r="F751" s="12" t="e">
        <f>VLOOKUP(C751,#REF!,4,FALSE)</f>
        <v>#REF!</v>
      </c>
    </row>
    <row r="752" spans="1:6" ht="17" x14ac:dyDescent="0.2">
      <c r="A752" s="18" t="s">
        <v>956</v>
      </c>
      <c r="B752" s="16" t="s">
        <v>957</v>
      </c>
      <c r="C752" s="18">
        <v>522390</v>
      </c>
      <c r="D752" s="19" t="s">
        <v>973</v>
      </c>
      <c r="E752" s="22">
        <v>20.5</v>
      </c>
      <c r="F752" s="12" t="e">
        <f>VLOOKUP(C752,#REF!,4,FALSE)</f>
        <v>#REF!</v>
      </c>
    </row>
    <row r="753" spans="1:6" ht="17" x14ac:dyDescent="0.2">
      <c r="A753" s="18" t="s">
        <v>956</v>
      </c>
      <c r="B753" s="16" t="s">
        <v>974</v>
      </c>
      <c r="C753" s="18">
        <v>523110</v>
      </c>
      <c r="D753" s="19" t="s">
        <v>975</v>
      </c>
      <c r="E753" s="22">
        <v>38.5</v>
      </c>
      <c r="F753" s="12" t="e">
        <f>VLOOKUP(C753,#REF!,4,FALSE)</f>
        <v>#REF!</v>
      </c>
    </row>
    <row r="754" spans="1:6" ht="17" x14ac:dyDescent="0.2">
      <c r="A754" s="18" t="s">
        <v>956</v>
      </c>
      <c r="B754" s="16" t="s">
        <v>974</v>
      </c>
      <c r="C754" s="18">
        <v>523120</v>
      </c>
      <c r="D754" s="19" t="s">
        <v>976</v>
      </c>
      <c r="E754" s="22">
        <v>38.5</v>
      </c>
      <c r="F754" s="12" t="e">
        <f>VLOOKUP(C754,#REF!,4,FALSE)</f>
        <v>#REF!</v>
      </c>
    </row>
    <row r="755" spans="1:6" ht="17" x14ac:dyDescent="0.2">
      <c r="A755" s="18" t="s">
        <v>956</v>
      </c>
      <c r="B755" s="16" t="s">
        <v>974</v>
      </c>
      <c r="C755" s="18">
        <v>523130</v>
      </c>
      <c r="D755" s="19" t="s">
        <v>977</v>
      </c>
      <c r="E755" s="22">
        <v>38.5</v>
      </c>
      <c r="F755" s="12" t="e">
        <f>VLOOKUP(C755,#REF!,4,FALSE)</f>
        <v>#REF!</v>
      </c>
    </row>
    <row r="756" spans="1:6" ht="17" x14ac:dyDescent="0.2">
      <c r="A756" s="18" t="s">
        <v>956</v>
      </c>
      <c r="B756" s="16" t="s">
        <v>974</v>
      </c>
      <c r="C756" s="18">
        <v>523140</v>
      </c>
      <c r="D756" s="19" t="s">
        <v>978</v>
      </c>
      <c r="E756" s="22">
        <v>38.5</v>
      </c>
      <c r="F756" s="12" t="e">
        <f>VLOOKUP(C756,#REF!,4,FALSE)</f>
        <v>#REF!</v>
      </c>
    </row>
    <row r="757" spans="1:6" ht="17" x14ac:dyDescent="0.2">
      <c r="A757" s="18" t="s">
        <v>956</v>
      </c>
      <c r="B757" s="16" t="s">
        <v>974</v>
      </c>
      <c r="C757" s="18">
        <v>523210</v>
      </c>
      <c r="D757" s="19" t="s">
        <v>205</v>
      </c>
      <c r="E757" s="22">
        <v>38.5</v>
      </c>
      <c r="F757" s="12" t="e">
        <f>VLOOKUP(C757,#REF!,4,FALSE)</f>
        <v>#REF!</v>
      </c>
    </row>
    <row r="758" spans="1:6" ht="17" x14ac:dyDescent="0.2">
      <c r="A758" s="18" t="s">
        <v>956</v>
      </c>
      <c r="B758" s="16" t="s">
        <v>974</v>
      </c>
      <c r="C758" s="18">
        <v>523910</v>
      </c>
      <c r="D758" s="19" t="s">
        <v>979</v>
      </c>
      <c r="E758" s="22">
        <v>38.5</v>
      </c>
      <c r="F758" s="12" t="e">
        <f>VLOOKUP(C758,#REF!,4,FALSE)</f>
        <v>#REF!</v>
      </c>
    </row>
    <row r="759" spans="1:6" ht="17" x14ac:dyDescent="0.2">
      <c r="A759" s="18" t="s">
        <v>956</v>
      </c>
      <c r="B759" s="16" t="s">
        <v>974</v>
      </c>
      <c r="C759" s="18">
        <v>523920</v>
      </c>
      <c r="D759" s="19" t="s">
        <v>980</v>
      </c>
      <c r="E759" s="22">
        <v>38.5</v>
      </c>
      <c r="F759" s="12" t="e">
        <f>VLOOKUP(C759,#REF!,4,FALSE)</f>
        <v>#REF!</v>
      </c>
    </row>
    <row r="760" spans="1:6" ht="17" x14ac:dyDescent="0.2">
      <c r="A760" s="18" t="s">
        <v>956</v>
      </c>
      <c r="B760" s="16" t="s">
        <v>974</v>
      </c>
      <c r="C760" s="18">
        <v>523930</v>
      </c>
      <c r="D760" s="19" t="s">
        <v>981</v>
      </c>
      <c r="E760" s="22">
        <v>38.5</v>
      </c>
      <c r="F760" s="12" t="e">
        <f>VLOOKUP(C760,#REF!,4,FALSE)</f>
        <v>#REF!</v>
      </c>
    </row>
    <row r="761" spans="1:6" ht="17" x14ac:dyDescent="0.2">
      <c r="A761" s="18" t="s">
        <v>956</v>
      </c>
      <c r="B761" s="16" t="s">
        <v>974</v>
      </c>
      <c r="C761" s="18">
        <v>523991</v>
      </c>
      <c r="D761" s="19" t="s">
        <v>982</v>
      </c>
      <c r="E761" s="22">
        <v>38.5</v>
      </c>
      <c r="F761" s="12" t="e">
        <f>VLOOKUP(C761,#REF!,4,FALSE)</f>
        <v>#REF!</v>
      </c>
    </row>
    <row r="762" spans="1:6" ht="17" x14ac:dyDescent="0.2">
      <c r="A762" s="18" t="s">
        <v>956</v>
      </c>
      <c r="B762" s="16" t="s">
        <v>974</v>
      </c>
      <c r="C762" s="18">
        <v>523999</v>
      </c>
      <c r="D762" s="19" t="s">
        <v>983</v>
      </c>
      <c r="E762" s="22">
        <v>38.5</v>
      </c>
      <c r="F762" s="12" t="e">
        <f>VLOOKUP(C762,#REF!,4,FALSE)</f>
        <v>#REF!</v>
      </c>
    </row>
    <row r="763" spans="1:6" ht="17" x14ac:dyDescent="0.2">
      <c r="A763" s="18" t="s">
        <v>956</v>
      </c>
      <c r="B763" s="16" t="s">
        <v>984</v>
      </c>
      <c r="C763" s="18">
        <v>524113</v>
      </c>
      <c r="D763" s="19" t="s">
        <v>985</v>
      </c>
      <c r="E763" s="22">
        <v>38.5</v>
      </c>
      <c r="F763" s="12" t="e">
        <f>VLOOKUP(C763,#REF!,4,FALSE)</f>
        <v>#REF!</v>
      </c>
    </row>
    <row r="764" spans="1:6" ht="17" x14ac:dyDescent="0.2">
      <c r="A764" s="18" t="s">
        <v>956</v>
      </c>
      <c r="B764" s="16" t="s">
        <v>984</v>
      </c>
      <c r="C764" s="18">
        <v>524114</v>
      </c>
      <c r="D764" s="19" t="s">
        <v>986</v>
      </c>
      <c r="E764" s="22">
        <v>38.5</v>
      </c>
      <c r="F764" s="12" t="e">
        <f>VLOOKUP(C764,#REF!,4,FALSE)</f>
        <v>#REF!</v>
      </c>
    </row>
    <row r="765" spans="1:6" ht="17" x14ac:dyDescent="0.2">
      <c r="A765" s="18" t="s">
        <v>956</v>
      </c>
      <c r="B765" s="16" t="s">
        <v>984</v>
      </c>
      <c r="C765" s="18">
        <v>524126</v>
      </c>
      <c r="D765" s="19" t="s">
        <v>987</v>
      </c>
      <c r="E765" s="22"/>
      <c r="F765" s="12" t="e">
        <f>VLOOKUP(C765,#REF!,4,FALSE)</f>
        <v>#REF!</v>
      </c>
    </row>
    <row r="766" spans="1:6" ht="17" x14ac:dyDescent="0.2">
      <c r="A766" s="18" t="s">
        <v>956</v>
      </c>
      <c r="B766" s="16" t="s">
        <v>984</v>
      </c>
      <c r="C766" s="18">
        <v>524127</v>
      </c>
      <c r="D766" s="19" t="s">
        <v>988</v>
      </c>
      <c r="E766" s="22">
        <v>38.5</v>
      </c>
      <c r="F766" s="12" t="e">
        <f>VLOOKUP(C766,#REF!,4,FALSE)</f>
        <v>#REF!</v>
      </c>
    </row>
    <row r="767" spans="1:6" ht="17" x14ac:dyDescent="0.2">
      <c r="A767" s="18" t="s">
        <v>956</v>
      </c>
      <c r="B767" s="16" t="s">
        <v>984</v>
      </c>
      <c r="C767" s="18">
        <v>524128</v>
      </c>
      <c r="D767" s="19" t="s">
        <v>989</v>
      </c>
      <c r="E767" s="22">
        <v>38.5</v>
      </c>
      <c r="F767" s="12" t="e">
        <f>VLOOKUP(C767,#REF!,4,FALSE)</f>
        <v>#REF!</v>
      </c>
    </row>
    <row r="768" spans="1:6" ht="17" x14ac:dyDescent="0.2">
      <c r="A768" s="18" t="s">
        <v>956</v>
      </c>
      <c r="B768" s="16" t="s">
        <v>984</v>
      </c>
      <c r="C768" s="18">
        <v>524130</v>
      </c>
      <c r="D768" s="19" t="s">
        <v>990</v>
      </c>
      <c r="E768" s="22">
        <v>38.5</v>
      </c>
      <c r="F768" s="12" t="e">
        <f>VLOOKUP(C768,#REF!,4,FALSE)</f>
        <v>#REF!</v>
      </c>
    </row>
    <row r="769" spans="1:6" ht="17" x14ac:dyDescent="0.2">
      <c r="A769" s="18" t="s">
        <v>956</v>
      </c>
      <c r="B769" s="16" t="s">
        <v>984</v>
      </c>
      <c r="C769" s="18">
        <v>524210</v>
      </c>
      <c r="D769" s="19" t="s">
        <v>991</v>
      </c>
      <c r="E769" s="22">
        <v>7.5</v>
      </c>
      <c r="F769" s="12" t="e">
        <f>VLOOKUP(C769,#REF!,4,FALSE)</f>
        <v>#REF!</v>
      </c>
    </row>
    <row r="770" spans="1:6" ht="17" x14ac:dyDescent="0.2">
      <c r="A770" s="18" t="s">
        <v>956</v>
      </c>
      <c r="B770" s="16" t="s">
        <v>984</v>
      </c>
      <c r="C770" s="18">
        <v>524291</v>
      </c>
      <c r="D770" s="19" t="s">
        <v>992</v>
      </c>
      <c r="E770" s="22">
        <v>20.5</v>
      </c>
      <c r="F770" s="12" t="e">
        <f>VLOOKUP(C770,#REF!,4,FALSE)</f>
        <v>#REF!</v>
      </c>
    </row>
    <row r="771" spans="1:6" ht="17" x14ac:dyDescent="0.2">
      <c r="A771" s="18" t="s">
        <v>956</v>
      </c>
      <c r="B771" s="16" t="s">
        <v>984</v>
      </c>
      <c r="C771" s="18">
        <v>524292</v>
      </c>
      <c r="D771" s="19" t="s">
        <v>993</v>
      </c>
      <c r="E771" s="22">
        <v>32.5</v>
      </c>
      <c r="F771" s="12" t="e">
        <f>VLOOKUP(C771,#REF!,4,FALSE)</f>
        <v>#REF!</v>
      </c>
    </row>
    <row r="772" spans="1:6" ht="17" x14ac:dyDescent="0.2">
      <c r="A772" s="18" t="s">
        <v>956</v>
      </c>
      <c r="B772" s="16" t="s">
        <v>984</v>
      </c>
      <c r="C772" s="18">
        <v>524298</v>
      </c>
      <c r="D772" s="19" t="s">
        <v>994</v>
      </c>
      <c r="E772" s="22">
        <v>15</v>
      </c>
      <c r="F772" s="12" t="e">
        <f>VLOOKUP(C772,#REF!,4,FALSE)</f>
        <v>#REF!</v>
      </c>
    </row>
    <row r="773" spans="1:6" ht="17" x14ac:dyDescent="0.2">
      <c r="A773" s="18" t="s">
        <v>956</v>
      </c>
      <c r="B773" s="16" t="s">
        <v>995</v>
      </c>
      <c r="C773" s="18">
        <v>525110</v>
      </c>
      <c r="D773" s="19" t="s">
        <v>996</v>
      </c>
      <c r="E773" s="22">
        <v>32.5</v>
      </c>
      <c r="F773" s="12" t="e">
        <f>VLOOKUP(C773,#REF!,4,FALSE)</f>
        <v>#REF!</v>
      </c>
    </row>
    <row r="774" spans="1:6" ht="17" x14ac:dyDescent="0.2">
      <c r="A774" s="18" t="s">
        <v>956</v>
      </c>
      <c r="B774" s="16" t="s">
        <v>995</v>
      </c>
      <c r="C774" s="18">
        <v>525120</v>
      </c>
      <c r="D774" s="19" t="s">
        <v>997</v>
      </c>
      <c r="E774" s="22">
        <v>32.5</v>
      </c>
      <c r="F774" s="12" t="e">
        <f>VLOOKUP(C774,#REF!,4,FALSE)</f>
        <v>#REF!</v>
      </c>
    </row>
    <row r="775" spans="1:6" ht="17" x14ac:dyDescent="0.2">
      <c r="A775" s="18" t="s">
        <v>956</v>
      </c>
      <c r="B775" s="16" t="s">
        <v>995</v>
      </c>
      <c r="C775" s="18">
        <v>525190</v>
      </c>
      <c r="D775" s="19" t="s">
        <v>998</v>
      </c>
      <c r="E775" s="22">
        <v>32.5</v>
      </c>
      <c r="F775" s="12" t="e">
        <f>VLOOKUP(C775,#REF!,4,FALSE)</f>
        <v>#REF!</v>
      </c>
    </row>
    <row r="776" spans="1:6" ht="17" x14ac:dyDescent="0.2">
      <c r="A776" s="18" t="s">
        <v>956</v>
      </c>
      <c r="B776" s="16" t="s">
        <v>995</v>
      </c>
      <c r="C776" s="18">
        <v>525910</v>
      </c>
      <c r="D776" s="19" t="s">
        <v>999</v>
      </c>
      <c r="E776" s="22">
        <v>32.5</v>
      </c>
      <c r="F776" s="12" t="e">
        <f>VLOOKUP(C776,#REF!,4,FALSE)</f>
        <v>#REF!</v>
      </c>
    </row>
    <row r="777" spans="1:6" ht="17" x14ac:dyDescent="0.2">
      <c r="A777" s="18" t="s">
        <v>956</v>
      </c>
      <c r="B777" s="16" t="s">
        <v>995</v>
      </c>
      <c r="C777" s="18">
        <v>525920</v>
      </c>
      <c r="D777" s="19" t="s">
        <v>1000</v>
      </c>
      <c r="E777" s="22">
        <v>32.5</v>
      </c>
      <c r="F777" s="12" t="e">
        <f>VLOOKUP(C777,#REF!,4,FALSE)</f>
        <v>#REF!</v>
      </c>
    </row>
    <row r="778" spans="1:6" ht="17" x14ac:dyDescent="0.2">
      <c r="A778" s="18" t="s">
        <v>956</v>
      </c>
      <c r="B778" s="16" t="s">
        <v>995</v>
      </c>
      <c r="C778" s="18">
        <v>525990</v>
      </c>
      <c r="D778" s="19" t="s">
        <v>1001</v>
      </c>
      <c r="E778" s="22">
        <v>32.5</v>
      </c>
      <c r="F778" s="12" t="e">
        <f>VLOOKUP(C778,#REF!,4,FALSE)</f>
        <v>#REF!</v>
      </c>
    </row>
    <row r="779" spans="1:6" ht="20" x14ac:dyDescent="0.2">
      <c r="A779" s="18" t="s">
        <v>1002</v>
      </c>
      <c r="B779" s="16" t="s">
        <v>1003</v>
      </c>
      <c r="C779" s="18">
        <v>531110</v>
      </c>
      <c r="D779" s="19" t="s">
        <v>1004</v>
      </c>
      <c r="E779" s="22">
        <v>27.5</v>
      </c>
      <c r="F779" s="12" t="e">
        <f>VLOOKUP(C779,#REF!,4,FALSE)</f>
        <v>#REF!</v>
      </c>
    </row>
    <row r="780" spans="1:6" ht="20" x14ac:dyDescent="0.2">
      <c r="A780" s="18" t="s">
        <v>1002</v>
      </c>
      <c r="B780" s="16" t="s">
        <v>1003</v>
      </c>
      <c r="C780" s="18">
        <v>531120</v>
      </c>
      <c r="D780" s="19" t="s">
        <v>1006</v>
      </c>
      <c r="E780" s="22">
        <v>27.5</v>
      </c>
      <c r="F780" s="12" t="e">
        <f>VLOOKUP(C780,#REF!,4,FALSE)</f>
        <v>#REF!</v>
      </c>
    </row>
    <row r="781" spans="1:6" ht="20" x14ac:dyDescent="0.2">
      <c r="A781" s="18" t="s">
        <v>1002</v>
      </c>
      <c r="B781" s="16" t="s">
        <v>1003</v>
      </c>
      <c r="C781" s="18">
        <v>531130</v>
      </c>
      <c r="D781" s="19" t="s">
        <v>1007</v>
      </c>
      <c r="E781" s="22">
        <v>27.5</v>
      </c>
      <c r="F781" s="12" t="e">
        <f>VLOOKUP(C781,#REF!,4,FALSE)</f>
        <v>#REF!</v>
      </c>
    </row>
    <row r="782" spans="1:6" ht="20" x14ac:dyDescent="0.2">
      <c r="A782" s="18" t="s">
        <v>1002</v>
      </c>
      <c r="B782" s="16" t="s">
        <v>1003</v>
      </c>
      <c r="C782" s="18">
        <v>531190</v>
      </c>
      <c r="D782" s="19" t="s">
        <v>1008</v>
      </c>
      <c r="E782" s="22">
        <v>27.5</v>
      </c>
      <c r="F782" s="12" t="e">
        <f>VLOOKUP(C782,#REF!,4,FALSE)</f>
        <v>#REF!</v>
      </c>
    </row>
    <row r="783" spans="1:6" ht="20" x14ac:dyDescent="0.2">
      <c r="A783" s="18" t="s">
        <v>1002</v>
      </c>
      <c r="B783" s="16" t="s">
        <v>1003</v>
      </c>
      <c r="C783" s="18">
        <v>531210</v>
      </c>
      <c r="D783" s="19" t="s">
        <v>1009</v>
      </c>
      <c r="E783" s="22">
        <v>7.5</v>
      </c>
      <c r="F783" s="12" t="e">
        <f>VLOOKUP(C783,#REF!,4,FALSE)</f>
        <v>#REF!</v>
      </c>
    </row>
    <row r="784" spans="1:6" ht="17" x14ac:dyDescent="0.2">
      <c r="A784" s="18" t="s">
        <v>1002</v>
      </c>
      <c r="B784" s="16" t="s">
        <v>1003</v>
      </c>
      <c r="C784" s="18">
        <v>531311</v>
      </c>
      <c r="D784" s="19" t="s">
        <v>1010</v>
      </c>
      <c r="E784" s="22">
        <v>7.5</v>
      </c>
      <c r="F784" s="12" t="e">
        <f>VLOOKUP(C784,#REF!,4,FALSE)</f>
        <v>#REF!</v>
      </c>
    </row>
    <row r="785" spans="1:6" ht="17" x14ac:dyDescent="0.2">
      <c r="A785" s="18" t="s">
        <v>1002</v>
      </c>
      <c r="B785" s="16" t="s">
        <v>1003</v>
      </c>
      <c r="C785" s="18">
        <v>531312</v>
      </c>
      <c r="D785" s="19" t="s">
        <v>1011</v>
      </c>
      <c r="E785" s="22">
        <v>7.5</v>
      </c>
      <c r="F785" s="12" t="e">
        <f>VLOOKUP(C785,#REF!,4,FALSE)</f>
        <v>#REF!</v>
      </c>
    </row>
    <row r="786" spans="1:6" ht="17" x14ac:dyDescent="0.2">
      <c r="A786" s="18" t="s">
        <v>1002</v>
      </c>
      <c r="B786" s="16" t="s">
        <v>1003</v>
      </c>
      <c r="C786" s="18">
        <v>531320</v>
      </c>
      <c r="D786" s="19" t="s">
        <v>1012</v>
      </c>
      <c r="E786" s="22">
        <v>7.5</v>
      </c>
      <c r="F786" s="12" t="e">
        <f>VLOOKUP(C786,#REF!,4,FALSE)</f>
        <v>#REF!</v>
      </c>
    </row>
    <row r="787" spans="1:6" ht="17" x14ac:dyDescent="0.2">
      <c r="A787" s="18" t="s">
        <v>1002</v>
      </c>
      <c r="B787" s="16" t="s">
        <v>1003</v>
      </c>
      <c r="C787" s="18">
        <v>531390</v>
      </c>
      <c r="D787" s="19" t="s">
        <v>1013</v>
      </c>
      <c r="E787" s="22">
        <v>7.5</v>
      </c>
      <c r="F787" s="12" t="e">
        <f>VLOOKUP(C787,#REF!,4,FALSE)</f>
        <v>#REF!</v>
      </c>
    </row>
    <row r="788" spans="1:6" ht="17" x14ac:dyDescent="0.2">
      <c r="A788" s="18" t="s">
        <v>1002</v>
      </c>
      <c r="B788" s="16" t="s">
        <v>1014</v>
      </c>
      <c r="C788" s="18">
        <v>532111</v>
      </c>
      <c r="D788" s="19" t="s">
        <v>1015</v>
      </c>
      <c r="E788" s="22">
        <v>38.5</v>
      </c>
      <c r="F788" s="12" t="e">
        <f>VLOOKUP(C788,#REF!,4,FALSE)</f>
        <v>#REF!</v>
      </c>
    </row>
    <row r="789" spans="1:6" ht="17" x14ac:dyDescent="0.2">
      <c r="A789" s="18" t="s">
        <v>1002</v>
      </c>
      <c r="B789" s="16" t="s">
        <v>1014</v>
      </c>
      <c r="C789" s="18">
        <v>532112</v>
      </c>
      <c r="D789" s="19" t="s">
        <v>1016</v>
      </c>
      <c r="E789" s="22">
        <v>38.5</v>
      </c>
      <c r="F789" s="12" t="e">
        <f>VLOOKUP(C789,#REF!,4,FALSE)</f>
        <v>#REF!</v>
      </c>
    </row>
    <row r="790" spans="1:6" ht="17" x14ac:dyDescent="0.2">
      <c r="A790" s="18" t="s">
        <v>1002</v>
      </c>
      <c r="B790" s="16" t="s">
        <v>1014</v>
      </c>
      <c r="C790" s="18">
        <v>532120</v>
      </c>
      <c r="D790" s="19" t="s">
        <v>1017</v>
      </c>
      <c r="E790" s="22">
        <v>38.5</v>
      </c>
      <c r="F790" s="12" t="e">
        <f>VLOOKUP(C790,#REF!,4,FALSE)</f>
        <v>#REF!</v>
      </c>
    </row>
    <row r="791" spans="1:6" ht="17" x14ac:dyDescent="0.2">
      <c r="A791" s="18" t="s">
        <v>1002</v>
      </c>
      <c r="B791" s="16" t="s">
        <v>1014</v>
      </c>
      <c r="C791" s="18">
        <v>532210</v>
      </c>
      <c r="D791" s="19" t="s">
        <v>206</v>
      </c>
      <c r="E791" s="22">
        <v>38.5</v>
      </c>
      <c r="F791" s="12" t="e">
        <f>VLOOKUP(C791,#REF!,4,FALSE)</f>
        <v>#REF!</v>
      </c>
    </row>
    <row r="792" spans="1:6" ht="17" x14ac:dyDescent="0.2">
      <c r="A792" s="18" t="s">
        <v>1002</v>
      </c>
      <c r="B792" s="16" t="s">
        <v>1014</v>
      </c>
      <c r="C792" s="18">
        <v>532220</v>
      </c>
      <c r="D792" s="19" t="s">
        <v>207</v>
      </c>
      <c r="E792" s="22">
        <v>20.5</v>
      </c>
      <c r="F792" s="12" t="e">
        <f>VLOOKUP(C792,#REF!,4,FALSE)</f>
        <v>#REF!</v>
      </c>
    </row>
    <row r="793" spans="1:6" ht="17" x14ac:dyDescent="0.2">
      <c r="A793" s="18" t="s">
        <v>1002</v>
      </c>
      <c r="B793" s="16" t="s">
        <v>1014</v>
      </c>
      <c r="C793" s="18">
        <v>532230</v>
      </c>
      <c r="D793" s="19" t="s">
        <v>208</v>
      </c>
      <c r="E793" s="22">
        <v>27.5</v>
      </c>
      <c r="F793" s="12" t="e">
        <f>VLOOKUP(C793,#REF!,4,FALSE)</f>
        <v>#REF!</v>
      </c>
    </row>
    <row r="794" spans="1:6" ht="17" x14ac:dyDescent="0.2">
      <c r="A794" s="18" t="s">
        <v>1002</v>
      </c>
      <c r="B794" s="16" t="s">
        <v>1014</v>
      </c>
      <c r="C794" s="18">
        <v>532291</v>
      </c>
      <c r="D794" s="19" t="s">
        <v>1018</v>
      </c>
      <c r="E794" s="22">
        <v>32.5</v>
      </c>
      <c r="F794" s="12" t="e">
        <f>VLOOKUP(C794,#REF!,4,FALSE)</f>
        <v>#REF!</v>
      </c>
    </row>
    <row r="795" spans="1:6" ht="17" x14ac:dyDescent="0.2">
      <c r="A795" s="18" t="s">
        <v>1002</v>
      </c>
      <c r="B795" s="16" t="s">
        <v>1014</v>
      </c>
      <c r="C795" s="18">
        <v>532292</v>
      </c>
      <c r="D795" s="19" t="s">
        <v>1019</v>
      </c>
      <c r="E795" s="22">
        <v>7.5</v>
      </c>
      <c r="F795" s="12" t="e">
        <f>VLOOKUP(C795,#REF!,4,FALSE)</f>
        <v>#REF!</v>
      </c>
    </row>
    <row r="796" spans="1:6" ht="17" x14ac:dyDescent="0.2">
      <c r="A796" s="18" t="s">
        <v>1002</v>
      </c>
      <c r="B796" s="16" t="s">
        <v>1014</v>
      </c>
      <c r="C796" s="18">
        <v>532299</v>
      </c>
      <c r="D796" s="19" t="s">
        <v>1020</v>
      </c>
      <c r="E796" s="22">
        <v>7.5</v>
      </c>
      <c r="F796" s="12" t="e">
        <f>VLOOKUP(C796,#REF!,4,FALSE)</f>
        <v>#REF!</v>
      </c>
    </row>
    <row r="797" spans="1:6" ht="17" x14ac:dyDescent="0.2">
      <c r="A797" s="18" t="s">
        <v>1002</v>
      </c>
      <c r="B797" s="16" t="s">
        <v>1014</v>
      </c>
      <c r="C797" s="18">
        <v>532310</v>
      </c>
      <c r="D797" s="19" t="s">
        <v>209</v>
      </c>
      <c r="E797" s="22">
        <v>7.5</v>
      </c>
      <c r="F797" s="12" t="e">
        <f>VLOOKUP(C797,#REF!,4,FALSE)</f>
        <v>#REF!</v>
      </c>
    </row>
    <row r="798" spans="1:6" ht="17" x14ac:dyDescent="0.2">
      <c r="A798" s="18" t="s">
        <v>1002</v>
      </c>
      <c r="B798" s="16" t="s">
        <v>1014</v>
      </c>
      <c r="C798" s="18">
        <v>532411</v>
      </c>
      <c r="D798" s="19" t="s">
        <v>1021</v>
      </c>
      <c r="E798" s="22">
        <v>32.5</v>
      </c>
      <c r="F798" s="12" t="e">
        <f>VLOOKUP(C798,#REF!,4,FALSE)</f>
        <v>#REF!</v>
      </c>
    </row>
    <row r="799" spans="1:6" ht="17" x14ac:dyDescent="0.2">
      <c r="A799" s="18" t="s">
        <v>1002</v>
      </c>
      <c r="B799" s="16" t="s">
        <v>1014</v>
      </c>
      <c r="C799" s="18">
        <v>532412</v>
      </c>
      <c r="D799" s="19" t="s">
        <v>1022</v>
      </c>
      <c r="E799" s="22">
        <v>32.5</v>
      </c>
      <c r="F799" s="12" t="e">
        <f>VLOOKUP(C799,#REF!,4,FALSE)</f>
        <v>#REF!</v>
      </c>
    </row>
    <row r="800" spans="1:6" ht="17" x14ac:dyDescent="0.2">
      <c r="A800" s="18" t="s">
        <v>1002</v>
      </c>
      <c r="B800" s="16" t="s">
        <v>1014</v>
      </c>
      <c r="C800" s="18">
        <v>532420</v>
      </c>
      <c r="D800" s="19" t="s">
        <v>210</v>
      </c>
      <c r="E800" s="22">
        <v>32.5</v>
      </c>
      <c r="F800" s="12" t="e">
        <f>VLOOKUP(C800,#REF!,4,FALSE)</f>
        <v>#REF!</v>
      </c>
    </row>
    <row r="801" spans="1:6" ht="17" x14ac:dyDescent="0.2">
      <c r="A801" s="18" t="s">
        <v>1002</v>
      </c>
      <c r="B801" s="16" t="s">
        <v>1014</v>
      </c>
      <c r="C801" s="18">
        <v>532490</v>
      </c>
      <c r="D801" s="19" t="s">
        <v>1023</v>
      </c>
      <c r="E801" s="22">
        <v>32.5</v>
      </c>
      <c r="F801" s="12" t="e">
        <f>VLOOKUP(C801,#REF!,4,FALSE)</f>
        <v>#REF!</v>
      </c>
    </row>
    <row r="802" spans="1:6" ht="17" x14ac:dyDescent="0.2">
      <c r="A802" s="18" t="s">
        <v>1002</v>
      </c>
      <c r="B802" s="16" t="s">
        <v>1024</v>
      </c>
      <c r="C802" s="18">
        <v>533110</v>
      </c>
      <c r="D802" s="19" t="s">
        <v>211</v>
      </c>
      <c r="E802" s="22">
        <v>38.5</v>
      </c>
      <c r="F802" s="12" t="e">
        <f>VLOOKUP(C802,#REF!,4,FALSE)</f>
        <v>#REF!</v>
      </c>
    </row>
    <row r="803" spans="1:6" ht="17" x14ac:dyDescent="0.2">
      <c r="A803" s="18" t="s">
        <v>1025</v>
      </c>
      <c r="B803" s="16" t="s">
        <v>1026</v>
      </c>
      <c r="C803" s="18">
        <v>541110</v>
      </c>
      <c r="D803" s="19" t="s">
        <v>212</v>
      </c>
      <c r="E803" s="22">
        <v>11</v>
      </c>
      <c r="F803" s="12" t="e">
        <f>VLOOKUP(C803,#REF!,4,FALSE)</f>
        <v>#REF!</v>
      </c>
    </row>
    <row r="804" spans="1:6" ht="17" x14ac:dyDescent="0.2">
      <c r="A804" s="18" t="s">
        <v>1025</v>
      </c>
      <c r="B804" s="16" t="s">
        <v>1026</v>
      </c>
      <c r="C804" s="18">
        <v>541191</v>
      </c>
      <c r="D804" s="19" t="s">
        <v>1027</v>
      </c>
      <c r="E804" s="22">
        <v>11</v>
      </c>
      <c r="F804" s="12" t="e">
        <f>VLOOKUP(C804,#REF!,4,FALSE)</f>
        <v>#REF!</v>
      </c>
    </row>
    <row r="805" spans="1:6" ht="17" x14ac:dyDescent="0.2">
      <c r="A805" s="18" t="s">
        <v>1025</v>
      </c>
      <c r="B805" s="16" t="s">
        <v>1026</v>
      </c>
      <c r="C805" s="18">
        <v>541199</v>
      </c>
      <c r="D805" s="19" t="s">
        <v>1028</v>
      </c>
      <c r="E805" s="22">
        <v>11</v>
      </c>
      <c r="F805" s="12" t="e">
        <f>VLOOKUP(C805,#REF!,4,FALSE)</f>
        <v>#REF!</v>
      </c>
    </row>
    <row r="806" spans="1:6" ht="17" x14ac:dyDescent="0.2">
      <c r="A806" s="18" t="s">
        <v>1025</v>
      </c>
      <c r="B806" s="16" t="s">
        <v>1026</v>
      </c>
      <c r="C806" s="18">
        <v>541211</v>
      </c>
      <c r="D806" s="19" t="s">
        <v>1029</v>
      </c>
      <c r="E806" s="22">
        <v>20.5</v>
      </c>
      <c r="F806" s="12" t="e">
        <f>VLOOKUP(C806,#REF!,4,FALSE)</f>
        <v>#REF!</v>
      </c>
    </row>
    <row r="807" spans="1:6" ht="17" x14ac:dyDescent="0.2">
      <c r="A807" s="18" t="s">
        <v>1025</v>
      </c>
      <c r="B807" s="16" t="s">
        <v>1026</v>
      </c>
      <c r="C807" s="18">
        <v>541213</v>
      </c>
      <c r="D807" s="19" t="s">
        <v>1030</v>
      </c>
      <c r="E807" s="22">
        <v>20.5</v>
      </c>
      <c r="F807" s="12" t="e">
        <f>VLOOKUP(C807,#REF!,4,FALSE)</f>
        <v>#REF!</v>
      </c>
    </row>
    <row r="808" spans="1:6" ht="17" x14ac:dyDescent="0.2">
      <c r="A808" s="18" t="s">
        <v>1025</v>
      </c>
      <c r="B808" s="16" t="s">
        <v>1026</v>
      </c>
      <c r="C808" s="18">
        <v>541214</v>
      </c>
      <c r="D808" s="19" t="s">
        <v>1031</v>
      </c>
      <c r="E808" s="22">
        <v>20.5</v>
      </c>
      <c r="F808" s="12" t="e">
        <f>VLOOKUP(C808,#REF!,4,FALSE)</f>
        <v>#REF!</v>
      </c>
    </row>
    <row r="809" spans="1:6" ht="17" x14ac:dyDescent="0.2">
      <c r="A809" s="18" t="s">
        <v>1025</v>
      </c>
      <c r="B809" s="16" t="s">
        <v>1026</v>
      </c>
      <c r="C809" s="18">
        <v>541219</v>
      </c>
      <c r="D809" s="19" t="s">
        <v>1032</v>
      </c>
      <c r="E809" s="22">
        <v>20.5</v>
      </c>
      <c r="F809" s="12" t="e">
        <f>VLOOKUP(C809,#REF!,4,FALSE)</f>
        <v>#REF!</v>
      </c>
    </row>
    <row r="810" spans="1:6" ht="17" x14ac:dyDescent="0.2">
      <c r="A810" s="18" t="s">
        <v>1025</v>
      </c>
      <c r="B810" s="16" t="s">
        <v>1026</v>
      </c>
      <c r="C810" s="18">
        <v>541310</v>
      </c>
      <c r="D810" s="19" t="s">
        <v>213</v>
      </c>
      <c r="E810" s="22">
        <v>7.5</v>
      </c>
      <c r="F810" s="12" t="e">
        <f>VLOOKUP(C810,#REF!,4,FALSE)</f>
        <v>#REF!</v>
      </c>
    </row>
    <row r="811" spans="1:6" ht="17" x14ac:dyDescent="0.2">
      <c r="A811" s="18" t="s">
        <v>1025</v>
      </c>
      <c r="B811" s="16" t="s">
        <v>1026</v>
      </c>
      <c r="C811" s="18">
        <v>541320</v>
      </c>
      <c r="D811" s="19" t="s">
        <v>214</v>
      </c>
      <c r="E811" s="22">
        <v>7.5</v>
      </c>
      <c r="F811" s="12" t="e">
        <f>VLOOKUP(C811,#REF!,4,FALSE)</f>
        <v>#REF!</v>
      </c>
    </row>
    <row r="812" spans="1:6" ht="17" x14ac:dyDescent="0.2">
      <c r="A812" s="18" t="s">
        <v>1025</v>
      </c>
      <c r="B812" s="16" t="s">
        <v>1026</v>
      </c>
      <c r="C812" s="18">
        <v>541330</v>
      </c>
      <c r="D812" s="19" t="s">
        <v>215</v>
      </c>
      <c r="E812" s="22">
        <v>15</v>
      </c>
      <c r="F812" s="12" t="e">
        <f>VLOOKUP(C812,#REF!,4,FALSE)</f>
        <v>#REF!</v>
      </c>
    </row>
    <row r="813" spans="1:6" ht="17" x14ac:dyDescent="0.2">
      <c r="A813" s="18" t="s">
        <v>1025</v>
      </c>
      <c r="B813" s="16" t="s">
        <v>1026</v>
      </c>
      <c r="C813" s="18" t="s">
        <v>1033</v>
      </c>
      <c r="D813" s="19" t="s">
        <v>1034</v>
      </c>
      <c r="E813" s="22">
        <v>38.5</v>
      </c>
      <c r="F813" s="12" t="e">
        <f>VLOOKUP(C813,#REF!,4,FALSE)</f>
        <v>#REF!</v>
      </c>
    </row>
    <row r="814" spans="1:6" ht="17" x14ac:dyDescent="0.2">
      <c r="A814" s="18" t="s">
        <v>1025</v>
      </c>
      <c r="B814" s="16" t="s">
        <v>1026</v>
      </c>
      <c r="C814" s="18" t="s">
        <v>1035</v>
      </c>
      <c r="D814" s="19" t="s">
        <v>1036</v>
      </c>
      <c r="E814" s="22">
        <v>38.5</v>
      </c>
      <c r="F814" s="12" t="e">
        <f>VLOOKUP(C814,#REF!,4,FALSE)</f>
        <v>#REF!</v>
      </c>
    </row>
    <row r="815" spans="1:6" ht="17" x14ac:dyDescent="0.2">
      <c r="A815" s="18" t="s">
        <v>1025</v>
      </c>
      <c r="B815" s="16" t="s">
        <v>1026</v>
      </c>
      <c r="C815" s="18" t="s">
        <v>1037</v>
      </c>
      <c r="D815" s="19" t="s">
        <v>1038</v>
      </c>
      <c r="E815" s="22">
        <v>38.5</v>
      </c>
      <c r="F815" s="12" t="e">
        <f>VLOOKUP(C815,#REF!,4,FALSE)</f>
        <v>#REF!</v>
      </c>
    </row>
    <row r="816" spans="1:6" ht="17" x14ac:dyDescent="0.2">
      <c r="A816" s="18" t="s">
        <v>1025</v>
      </c>
      <c r="B816" s="16" t="s">
        <v>1026</v>
      </c>
      <c r="C816" s="18">
        <v>541340</v>
      </c>
      <c r="D816" s="19" t="s">
        <v>216</v>
      </c>
      <c r="E816" s="22">
        <v>7.5</v>
      </c>
      <c r="F816" s="12" t="e">
        <f>VLOOKUP(C816,#REF!,4,FALSE)</f>
        <v>#REF!</v>
      </c>
    </row>
    <row r="817" spans="1:6" ht="17" x14ac:dyDescent="0.2">
      <c r="A817" s="18" t="s">
        <v>1025</v>
      </c>
      <c r="B817" s="16" t="s">
        <v>1026</v>
      </c>
      <c r="C817" s="18">
        <v>541350</v>
      </c>
      <c r="D817" s="19" t="s">
        <v>217</v>
      </c>
      <c r="E817" s="22">
        <v>7.5</v>
      </c>
      <c r="F817" s="12" t="e">
        <f>VLOOKUP(C817,#REF!,4,FALSE)</f>
        <v>#REF!</v>
      </c>
    </row>
    <row r="818" spans="1:6" ht="17" x14ac:dyDescent="0.2">
      <c r="A818" s="18" t="s">
        <v>1025</v>
      </c>
      <c r="B818" s="16" t="s">
        <v>1026</v>
      </c>
      <c r="C818" s="18">
        <v>541360</v>
      </c>
      <c r="D818" s="19" t="s">
        <v>218</v>
      </c>
      <c r="E818" s="22">
        <v>15</v>
      </c>
      <c r="F818" s="12" t="e">
        <f>VLOOKUP(C818,#REF!,4,FALSE)</f>
        <v>#REF!</v>
      </c>
    </row>
    <row r="819" spans="1:6" ht="17" x14ac:dyDescent="0.2">
      <c r="A819" s="18" t="s">
        <v>1025</v>
      </c>
      <c r="B819" s="16" t="s">
        <v>1026</v>
      </c>
      <c r="C819" s="18">
        <v>541370</v>
      </c>
      <c r="D819" s="19" t="s">
        <v>219</v>
      </c>
      <c r="E819" s="22">
        <v>15</v>
      </c>
      <c r="F819" s="12" t="e">
        <f>VLOOKUP(C819,#REF!,4,FALSE)</f>
        <v>#REF!</v>
      </c>
    </row>
    <row r="820" spans="1:6" ht="17" x14ac:dyDescent="0.2">
      <c r="A820" s="18" t="s">
        <v>1025</v>
      </c>
      <c r="B820" s="16" t="s">
        <v>1026</v>
      </c>
      <c r="C820" s="18">
        <v>541380</v>
      </c>
      <c r="D820" s="19" t="s">
        <v>220</v>
      </c>
      <c r="E820" s="22">
        <v>15</v>
      </c>
      <c r="F820" s="12" t="e">
        <f>VLOOKUP(C820,#REF!,4,FALSE)</f>
        <v>#REF!</v>
      </c>
    </row>
    <row r="821" spans="1:6" ht="17" x14ac:dyDescent="0.2">
      <c r="A821" s="18" t="s">
        <v>1025</v>
      </c>
      <c r="B821" s="16" t="s">
        <v>1026</v>
      </c>
      <c r="C821" s="18">
        <v>541410</v>
      </c>
      <c r="D821" s="19" t="s">
        <v>221</v>
      </c>
      <c r="E821" s="22">
        <v>7.5</v>
      </c>
      <c r="F821" s="12" t="e">
        <f>VLOOKUP(C821,#REF!,4,FALSE)</f>
        <v>#REF!</v>
      </c>
    </row>
    <row r="822" spans="1:6" ht="17" x14ac:dyDescent="0.2">
      <c r="A822" s="18" t="s">
        <v>1025</v>
      </c>
      <c r="B822" s="16" t="s">
        <v>1026</v>
      </c>
      <c r="C822" s="18">
        <v>541420</v>
      </c>
      <c r="D822" s="19" t="s">
        <v>222</v>
      </c>
      <c r="E822" s="22">
        <v>7.5</v>
      </c>
      <c r="F822" s="12" t="e">
        <f>VLOOKUP(C822,#REF!,4,FALSE)</f>
        <v>#REF!</v>
      </c>
    </row>
    <row r="823" spans="1:6" ht="17" x14ac:dyDescent="0.2">
      <c r="A823" s="18" t="s">
        <v>1025</v>
      </c>
      <c r="B823" s="16" t="s">
        <v>1026</v>
      </c>
      <c r="C823" s="18">
        <v>541430</v>
      </c>
      <c r="D823" s="19" t="s">
        <v>223</v>
      </c>
      <c r="E823" s="22">
        <v>7.5</v>
      </c>
      <c r="F823" s="12" t="e">
        <f>VLOOKUP(C823,#REF!,4,FALSE)</f>
        <v>#REF!</v>
      </c>
    </row>
    <row r="824" spans="1:6" ht="17" x14ac:dyDescent="0.2">
      <c r="A824" s="18" t="s">
        <v>1025</v>
      </c>
      <c r="B824" s="16" t="s">
        <v>1026</v>
      </c>
      <c r="C824" s="18">
        <v>541490</v>
      </c>
      <c r="D824" s="19" t="s">
        <v>224</v>
      </c>
      <c r="E824" s="22">
        <v>7.5</v>
      </c>
      <c r="F824" s="12" t="e">
        <f>VLOOKUP(C824,#REF!,4,FALSE)</f>
        <v>#REF!</v>
      </c>
    </row>
    <row r="825" spans="1:6" ht="17" x14ac:dyDescent="0.2">
      <c r="A825" s="18" t="s">
        <v>1025</v>
      </c>
      <c r="B825" s="16" t="s">
        <v>1026</v>
      </c>
      <c r="C825" s="18">
        <v>541511</v>
      </c>
      <c r="D825" s="19" t="s">
        <v>1039</v>
      </c>
      <c r="E825" s="22">
        <v>27.5</v>
      </c>
      <c r="F825" s="12" t="e">
        <f>VLOOKUP(C825,#REF!,4,FALSE)</f>
        <v>#REF!</v>
      </c>
    </row>
    <row r="826" spans="1:6" ht="17" x14ac:dyDescent="0.2">
      <c r="A826" s="18" t="s">
        <v>1025</v>
      </c>
      <c r="B826" s="16" t="s">
        <v>1026</v>
      </c>
      <c r="C826" s="18">
        <v>541512</v>
      </c>
      <c r="D826" s="19" t="s">
        <v>1040</v>
      </c>
      <c r="E826" s="22">
        <v>27.5</v>
      </c>
      <c r="F826" s="12" t="e">
        <f>VLOOKUP(C826,#REF!,4,FALSE)</f>
        <v>#REF!</v>
      </c>
    </row>
    <row r="827" spans="1:6" ht="17" x14ac:dyDescent="0.2">
      <c r="A827" s="18" t="s">
        <v>1025</v>
      </c>
      <c r="B827" s="16" t="s">
        <v>1026</v>
      </c>
      <c r="C827" s="18">
        <v>541513</v>
      </c>
      <c r="D827" s="19" t="s">
        <v>1041</v>
      </c>
      <c r="E827" s="22">
        <v>27.5</v>
      </c>
      <c r="F827" s="12" t="e">
        <f>VLOOKUP(C827,#REF!,4,FALSE)</f>
        <v>#REF!</v>
      </c>
    </row>
    <row r="828" spans="1:6" ht="17" x14ac:dyDescent="0.2">
      <c r="A828" s="18" t="s">
        <v>1025</v>
      </c>
      <c r="B828" s="16" t="s">
        <v>1026</v>
      </c>
      <c r="C828" s="18">
        <v>541519</v>
      </c>
      <c r="D828" s="19" t="s">
        <v>225</v>
      </c>
      <c r="E828" s="22">
        <v>27.5</v>
      </c>
      <c r="F828" s="12" t="e">
        <f>VLOOKUP(C828,#REF!,4,FALSE)</f>
        <v>#REF!</v>
      </c>
    </row>
    <row r="829" spans="1:6" ht="20" x14ac:dyDescent="0.2">
      <c r="A829" s="18" t="s">
        <v>1025</v>
      </c>
      <c r="B829" s="16" t="s">
        <v>1026</v>
      </c>
      <c r="C829" s="18" t="s">
        <v>1042</v>
      </c>
      <c r="D829" s="19" t="s">
        <v>1043</v>
      </c>
      <c r="E829" s="22"/>
      <c r="F829" s="12" t="e">
        <f>VLOOKUP(C829,#REF!,4,FALSE)</f>
        <v>#REF!</v>
      </c>
    </row>
    <row r="830" spans="1:6" ht="17" x14ac:dyDescent="0.2">
      <c r="A830" s="18" t="s">
        <v>1025</v>
      </c>
      <c r="B830" s="16" t="s">
        <v>1026</v>
      </c>
      <c r="C830" s="18">
        <v>541611</v>
      </c>
      <c r="D830" s="19" t="s">
        <v>1045</v>
      </c>
      <c r="E830" s="22">
        <v>15</v>
      </c>
      <c r="F830" s="12" t="e">
        <f>VLOOKUP(C830,#REF!,4,FALSE)</f>
        <v>#REF!</v>
      </c>
    </row>
    <row r="831" spans="1:6" ht="17" x14ac:dyDescent="0.2">
      <c r="A831" s="18" t="s">
        <v>1025</v>
      </c>
      <c r="B831" s="16" t="s">
        <v>1026</v>
      </c>
      <c r="C831" s="18">
        <v>541612</v>
      </c>
      <c r="D831" s="19" t="s">
        <v>1046</v>
      </c>
      <c r="E831" s="22">
        <v>15</v>
      </c>
      <c r="F831" s="12" t="e">
        <f>VLOOKUP(C831,#REF!,4,FALSE)</f>
        <v>#REF!</v>
      </c>
    </row>
    <row r="832" spans="1:6" ht="17" x14ac:dyDescent="0.2">
      <c r="A832" s="18" t="s">
        <v>1025</v>
      </c>
      <c r="B832" s="16" t="s">
        <v>1026</v>
      </c>
      <c r="C832" s="18">
        <v>541613</v>
      </c>
      <c r="D832" s="19" t="s">
        <v>1047</v>
      </c>
      <c r="E832" s="22">
        <v>15</v>
      </c>
      <c r="F832" s="12" t="e">
        <f>VLOOKUP(C832,#REF!,4,FALSE)</f>
        <v>#REF!</v>
      </c>
    </row>
    <row r="833" spans="1:6" ht="17" x14ac:dyDescent="0.2">
      <c r="A833" s="18" t="s">
        <v>1025</v>
      </c>
      <c r="B833" s="16" t="s">
        <v>1026</v>
      </c>
      <c r="C833" s="18">
        <v>541614</v>
      </c>
      <c r="D833" s="19" t="s">
        <v>1048</v>
      </c>
      <c r="E833" s="22">
        <v>15</v>
      </c>
      <c r="F833" s="12" t="e">
        <f>VLOOKUP(C833,#REF!,4,FALSE)</f>
        <v>#REF!</v>
      </c>
    </row>
    <row r="834" spans="1:6" ht="17" x14ac:dyDescent="0.2">
      <c r="A834" s="18" t="s">
        <v>1025</v>
      </c>
      <c r="B834" s="16" t="s">
        <v>1026</v>
      </c>
      <c r="C834" s="18">
        <v>541618</v>
      </c>
      <c r="D834" s="19" t="s">
        <v>1049</v>
      </c>
      <c r="E834" s="22">
        <v>15</v>
      </c>
      <c r="F834" s="12" t="e">
        <f>VLOOKUP(C834,#REF!,4,FALSE)</f>
        <v>#REF!</v>
      </c>
    </row>
    <row r="835" spans="1:6" ht="17" x14ac:dyDescent="0.2">
      <c r="A835" s="18" t="s">
        <v>1025</v>
      </c>
      <c r="B835" s="16" t="s">
        <v>1026</v>
      </c>
      <c r="C835" s="18">
        <v>541620</v>
      </c>
      <c r="D835" s="19" t="s">
        <v>226</v>
      </c>
      <c r="E835" s="22">
        <v>15</v>
      </c>
      <c r="F835" s="12" t="e">
        <f>VLOOKUP(C835,#REF!,4,FALSE)</f>
        <v>#REF!</v>
      </c>
    </row>
    <row r="836" spans="1:6" ht="17" x14ac:dyDescent="0.2">
      <c r="A836" s="18" t="s">
        <v>1025</v>
      </c>
      <c r="B836" s="16" t="s">
        <v>1026</v>
      </c>
      <c r="C836" s="18">
        <v>541690</v>
      </c>
      <c r="D836" s="19" t="s">
        <v>1050</v>
      </c>
      <c r="E836" s="22">
        <v>15</v>
      </c>
      <c r="F836" s="12" t="e">
        <f>VLOOKUP(C836,#REF!,4,FALSE)</f>
        <v>#REF!</v>
      </c>
    </row>
    <row r="837" spans="1:6" ht="20" x14ac:dyDescent="0.2">
      <c r="A837" s="18" t="s">
        <v>1025</v>
      </c>
      <c r="B837" s="16" t="s">
        <v>1026</v>
      </c>
      <c r="C837" s="18">
        <v>541711</v>
      </c>
      <c r="D837" s="19" t="s">
        <v>1051</v>
      </c>
      <c r="E837" s="27"/>
      <c r="F837" s="12" t="e">
        <f>VLOOKUP(C837,#REF!,4,FALSE)</f>
        <v>#REF!</v>
      </c>
    </row>
    <row r="838" spans="1:6" ht="20" x14ac:dyDescent="0.2">
      <c r="A838" s="18" t="s">
        <v>1025</v>
      </c>
      <c r="B838" s="16" t="s">
        <v>1026</v>
      </c>
      <c r="C838" s="18">
        <v>541712</v>
      </c>
      <c r="D838" s="19" t="s">
        <v>1053</v>
      </c>
      <c r="E838" s="27"/>
      <c r="F838" s="12" t="e">
        <f>VLOOKUP(C838,#REF!,4,FALSE)</f>
        <v>#REF!</v>
      </c>
    </row>
    <row r="839" spans="1:6" ht="17" x14ac:dyDescent="0.2">
      <c r="A839" s="18" t="s">
        <v>1025</v>
      </c>
      <c r="B839" s="16" t="s">
        <v>1026</v>
      </c>
      <c r="C839" s="18" t="s">
        <v>1054</v>
      </c>
      <c r="D839" s="32" t="s">
        <v>1055</v>
      </c>
      <c r="E839" s="27"/>
      <c r="F839" s="12" t="e">
        <f>VLOOKUP(C839,#REF!,4,FALSE)</f>
        <v>#REF!</v>
      </c>
    </row>
    <row r="840" spans="1:6" ht="17" x14ac:dyDescent="0.2">
      <c r="A840" s="18" t="s">
        <v>1025</v>
      </c>
      <c r="B840" s="16" t="s">
        <v>1026</v>
      </c>
      <c r="C840" s="18" t="s">
        <v>1056</v>
      </c>
      <c r="D840" s="32" t="s">
        <v>1057</v>
      </c>
      <c r="E840" s="27"/>
      <c r="F840" s="12" t="e">
        <f>VLOOKUP(C840,#REF!,4,FALSE)</f>
        <v>#REF!</v>
      </c>
    </row>
    <row r="841" spans="1:6" ht="17" x14ac:dyDescent="0.2">
      <c r="A841" s="18" t="s">
        <v>1025</v>
      </c>
      <c r="B841" s="16" t="s">
        <v>1026</v>
      </c>
      <c r="C841" s="18" t="s">
        <v>1058</v>
      </c>
      <c r="D841" s="33" t="s">
        <v>1059</v>
      </c>
      <c r="E841" s="27"/>
      <c r="F841" s="12" t="e">
        <f>VLOOKUP(C841,#REF!,4,FALSE)</f>
        <v>#REF!</v>
      </c>
    </row>
    <row r="842" spans="1:6" ht="17" x14ac:dyDescent="0.2">
      <c r="A842" s="18" t="s">
        <v>1025</v>
      </c>
      <c r="B842" s="16" t="s">
        <v>1026</v>
      </c>
      <c r="C842" s="18">
        <v>541720</v>
      </c>
      <c r="D842" s="19" t="s">
        <v>1060</v>
      </c>
      <c r="E842" s="22">
        <v>20.5</v>
      </c>
      <c r="F842" s="12" t="e">
        <f>VLOOKUP(C842,#REF!,4,FALSE)</f>
        <v>#REF!</v>
      </c>
    </row>
    <row r="843" spans="1:6" ht="20" x14ac:dyDescent="0.2">
      <c r="A843" s="18" t="s">
        <v>1025</v>
      </c>
      <c r="B843" s="16" t="s">
        <v>1026</v>
      </c>
      <c r="C843" s="18">
        <v>541810</v>
      </c>
      <c r="D843" s="19" t="s">
        <v>1061</v>
      </c>
      <c r="E843" s="22">
        <v>15</v>
      </c>
      <c r="F843" s="12" t="e">
        <f>VLOOKUP(C843,#REF!,4,FALSE)</f>
        <v>#REF!</v>
      </c>
    </row>
    <row r="844" spans="1:6" ht="17" x14ac:dyDescent="0.2">
      <c r="A844" s="18" t="s">
        <v>1025</v>
      </c>
      <c r="B844" s="16" t="s">
        <v>1026</v>
      </c>
      <c r="C844" s="18">
        <v>541820</v>
      </c>
      <c r="D844" s="19" t="s">
        <v>227</v>
      </c>
      <c r="E844" s="22">
        <v>15</v>
      </c>
      <c r="F844" s="12" t="e">
        <f>VLOOKUP(C844,#REF!,4,FALSE)</f>
        <v>#REF!</v>
      </c>
    </row>
    <row r="845" spans="1:6" ht="17" x14ac:dyDescent="0.2">
      <c r="A845" s="18" t="s">
        <v>1025</v>
      </c>
      <c r="B845" s="16" t="s">
        <v>1026</v>
      </c>
      <c r="C845" s="18">
        <v>541830</v>
      </c>
      <c r="D845" s="19" t="s">
        <v>228</v>
      </c>
      <c r="E845" s="22">
        <v>15</v>
      </c>
      <c r="F845" s="12" t="e">
        <f>VLOOKUP(C845,#REF!,4,FALSE)</f>
        <v>#REF!</v>
      </c>
    </row>
    <row r="846" spans="1:6" ht="17" x14ac:dyDescent="0.2">
      <c r="A846" s="18" t="s">
        <v>1025</v>
      </c>
      <c r="B846" s="16" t="s">
        <v>1026</v>
      </c>
      <c r="C846" s="18">
        <v>541840</v>
      </c>
      <c r="D846" s="19" t="s">
        <v>229</v>
      </c>
      <c r="E846" s="22">
        <v>15</v>
      </c>
      <c r="F846" s="12" t="e">
        <f>VLOOKUP(C846,#REF!,4,FALSE)</f>
        <v>#REF!</v>
      </c>
    </row>
    <row r="847" spans="1:6" ht="17" x14ac:dyDescent="0.2">
      <c r="A847" s="18" t="s">
        <v>1025</v>
      </c>
      <c r="B847" s="16" t="s">
        <v>1026</v>
      </c>
      <c r="C847" s="18">
        <v>541850</v>
      </c>
      <c r="D847" s="19" t="s">
        <v>230</v>
      </c>
      <c r="E847" s="22">
        <v>15</v>
      </c>
      <c r="F847" s="12" t="e">
        <f>VLOOKUP(C847,#REF!,4,FALSE)</f>
        <v>#REF!</v>
      </c>
    </row>
    <row r="848" spans="1:6" ht="17" x14ac:dyDescent="0.2">
      <c r="A848" s="18" t="s">
        <v>1025</v>
      </c>
      <c r="B848" s="16" t="s">
        <v>1026</v>
      </c>
      <c r="C848" s="18">
        <v>541860</v>
      </c>
      <c r="D848" s="19" t="s">
        <v>231</v>
      </c>
      <c r="E848" s="22">
        <v>15</v>
      </c>
      <c r="F848" s="12" t="e">
        <f>VLOOKUP(C848,#REF!,4,FALSE)</f>
        <v>#REF!</v>
      </c>
    </row>
    <row r="849" spans="1:6" ht="17" x14ac:dyDescent="0.2">
      <c r="A849" s="18" t="s">
        <v>1025</v>
      </c>
      <c r="B849" s="16" t="s">
        <v>1026</v>
      </c>
      <c r="C849" s="18">
        <v>541870</v>
      </c>
      <c r="D849" s="19" t="s">
        <v>232</v>
      </c>
      <c r="E849" s="22">
        <v>15</v>
      </c>
      <c r="F849" s="12" t="e">
        <f>VLOOKUP(C849,#REF!,4,FALSE)</f>
        <v>#REF!</v>
      </c>
    </row>
    <row r="850" spans="1:6" ht="17" x14ac:dyDescent="0.2">
      <c r="A850" s="18" t="s">
        <v>1025</v>
      </c>
      <c r="B850" s="16" t="s">
        <v>1026</v>
      </c>
      <c r="C850" s="18">
        <v>541890</v>
      </c>
      <c r="D850" s="19" t="s">
        <v>1062</v>
      </c>
      <c r="E850" s="22">
        <v>15</v>
      </c>
      <c r="F850" s="12" t="e">
        <f>VLOOKUP(C850,#REF!,4,FALSE)</f>
        <v>#REF!</v>
      </c>
    </row>
    <row r="851" spans="1:6" ht="17" x14ac:dyDescent="0.2">
      <c r="A851" s="18" t="s">
        <v>1025</v>
      </c>
      <c r="B851" s="16" t="s">
        <v>1026</v>
      </c>
      <c r="C851" s="18">
        <v>541910</v>
      </c>
      <c r="D851" s="19" t="s">
        <v>233</v>
      </c>
      <c r="E851" s="22">
        <v>15</v>
      </c>
      <c r="F851" s="12" t="e">
        <f>VLOOKUP(C851,#REF!,4,FALSE)</f>
        <v>#REF!</v>
      </c>
    </row>
    <row r="852" spans="1:6" ht="17" x14ac:dyDescent="0.2">
      <c r="A852" s="18" t="s">
        <v>1025</v>
      </c>
      <c r="B852" s="16" t="s">
        <v>1026</v>
      </c>
      <c r="C852" s="18">
        <v>541921</v>
      </c>
      <c r="D852" s="19" t="s">
        <v>1063</v>
      </c>
      <c r="E852" s="22">
        <v>7.5</v>
      </c>
      <c r="F852" s="12" t="e">
        <f>VLOOKUP(C852,#REF!,4,FALSE)</f>
        <v>#REF!</v>
      </c>
    </row>
    <row r="853" spans="1:6" ht="17" x14ac:dyDescent="0.2">
      <c r="A853" s="18" t="s">
        <v>1025</v>
      </c>
      <c r="B853" s="16" t="s">
        <v>1026</v>
      </c>
      <c r="C853" s="18">
        <v>541922</v>
      </c>
      <c r="D853" s="19" t="s">
        <v>1064</v>
      </c>
      <c r="E853" s="22">
        <v>7.5</v>
      </c>
      <c r="F853" s="12" t="e">
        <f>VLOOKUP(C853,#REF!,4,FALSE)</f>
        <v>#REF!</v>
      </c>
    </row>
    <row r="854" spans="1:6" ht="17" x14ac:dyDescent="0.2">
      <c r="A854" s="18" t="s">
        <v>1025</v>
      </c>
      <c r="B854" s="16" t="s">
        <v>1026</v>
      </c>
      <c r="C854" s="18">
        <v>541930</v>
      </c>
      <c r="D854" s="19" t="s">
        <v>234</v>
      </c>
      <c r="E854" s="22">
        <v>7.5</v>
      </c>
      <c r="F854" s="12" t="e">
        <f>VLOOKUP(C854,#REF!,4,FALSE)</f>
        <v>#REF!</v>
      </c>
    </row>
    <row r="855" spans="1:6" ht="17" x14ac:dyDescent="0.2">
      <c r="A855" s="18" t="s">
        <v>1025</v>
      </c>
      <c r="B855" s="16" t="s">
        <v>1026</v>
      </c>
      <c r="C855" s="18">
        <v>541940</v>
      </c>
      <c r="D855" s="19" t="s">
        <v>1065</v>
      </c>
      <c r="E855" s="22">
        <v>7.5</v>
      </c>
      <c r="F855" s="12" t="e">
        <f>VLOOKUP(C855,#REF!,4,FALSE)</f>
        <v>#REF!</v>
      </c>
    </row>
    <row r="856" spans="1:6" ht="17" x14ac:dyDescent="0.2">
      <c r="A856" s="18" t="s">
        <v>1025</v>
      </c>
      <c r="B856" s="16" t="s">
        <v>1026</v>
      </c>
      <c r="C856" s="18">
        <v>541990</v>
      </c>
      <c r="D856" s="19" t="s">
        <v>1066</v>
      </c>
      <c r="E856" s="22">
        <v>15</v>
      </c>
      <c r="F856" s="12" t="e">
        <f>VLOOKUP(C856,#REF!,4,FALSE)</f>
        <v>#REF!</v>
      </c>
    </row>
    <row r="857" spans="1:6" ht="17" x14ac:dyDescent="0.2">
      <c r="A857" s="18" t="s">
        <v>1067</v>
      </c>
      <c r="C857" s="18">
        <v>551111</v>
      </c>
      <c r="D857" s="19" t="s">
        <v>1069</v>
      </c>
      <c r="E857" s="22">
        <v>20.5</v>
      </c>
      <c r="F857" s="12" t="e">
        <f>VLOOKUP(C857,#REF!,4,FALSE)</f>
        <v>#REF!</v>
      </c>
    </row>
    <row r="858" spans="1:6" ht="17" x14ac:dyDescent="0.2">
      <c r="A858" s="18" t="s">
        <v>1067</v>
      </c>
      <c r="C858" s="18">
        <v>551112</v>
      </c>
      <c r="D858" s="19" t="s">
        <v>1070</v>
      </c>
      <c r="E858" s="22">
        <v>20.5</v>
      </c>
      <c r="F858" s="12" t="e">
        <f>VLOOKUP(C858,#REF!,4,FALSE)</f>
        <v>#REF!</v>
      </c>
    </row>
    <row r="859" spans="1:6" ht="17" x14ac:dyDescent="0.2">
      <c r="A859" s="18" t="s">
        <v>1071</v>
      </c>
      <c r="B859" s="16" t="s">
        <v>1072</v>
      </c>
      <c r="C859" s="18">
        <v>561110</v>
      </c>
      <c r="D859" s="19" t="s">
        <v>235</v>
      </c>
      <c r="E859" s="22">
        <v>7.5</v>
      </c>
      <c r="F859" s="12" t="e">
        <f>VLOOKUP(C859,#REF!,4,FALSE)</f>
        <v>#REF!</v>
      </c>
    </row>
    <row r="860" spans="1:6" ht="20" x14ac:dyDescent="0.2">
      <c r="A860" s="18" t="s">
        <v>1071</v>
      </c>
      <c r="B860" s="16" t="s">
        <v>1072</v>
      </c>
      <c r="C860" s="18">
        <v>561210</v>
      </c>
      <c r="D860" s="19" t="s">
        <v>1073</v>
      </c>
      <c r="E860" s="22">
        <v>38.5</v>
      </c>
      <c r="F860" s="12" t="e">
        <f>VLOOKUP(C860,#REF!,4,FALSE)</f>
        <v>#REF!</v>
      </c>
    </row>
    <row r="861" spans="1:6" ht="17" x14ac:dyDescent="0.2">
      <c r="A861" s="18" t="s">
        <v>1071</v>
      </c>
      <c r="B861" s="16" t="s">
        <v>1072</v>
      </c>
      <c r="C861" s="18">
        <v>561311</v>
      </c>
      <c r="D861" s="19" t="s">
        <v>1075</v>
      </c>
      <c r="E861" s="22">
        <v>27.5</v>
      </c>
      <c r="F861" s="12" t="e">
        <f>VLOOKUP(C861,#REF!,4,FALSE)</f>
        <v>#REF!</v>
      </c>
    </row>
    <row r="862" spans="1:6" ht="17" x14ac:dyDescent="0.2">
      <c r="A862" s="18" t="s">
        <v>1071</v>
      </c>
      <c r="B862" s="16" t="s">
        <v>1072</v>
      </c>
      <c r="C862" s="18">
        <v>561312</v>
      </c>
      <c r="D862" s="19" t="s">
        <v>1076</v>
      </c>
      <c r="E862" s="22">
        <v>27.5</v>
      </c>
      <c r="F862" s="12" t="e">
        <f>VLOOKUP(C862,#REF!,4,FALSE)</f>
        <v>#REF!</v>
      </c>
    </row>
    <row r="863" spans="1:6" ht="17" x14ac:dyDescent="0.2">
      <c r="A863" s="18" t="s">
        <v>1071</v>
      </c>
      <c r="B863" s="16" t="s">
        <v>1072</v>
      </c>
      <c r="C863" s="18">
        <v>561320</v>
      </c>
      <c r="D863" s="19" t="s">
        <v>236</v>
      </c>
      <c r="E863" s="22">
        <v>27.5</v>
      </c>
      <c r="F863" s="12" t="e">
        <f>VLOOKUP(C863,#REF!,4,FALSE)</f>
        <v>#REF!</v>
      </c>
    </row>
    <row r="864" spans="1:6" ht="17" x14ac:dyDescent="0.2">
      <c r="A864" s="18" t="s">
        <v>1071</v>
      </c>
      <c r="B864" s="16" t="s">
        <v>1072</v>
      </c>
      <c r="C864" s="18">
        <v>561330</v>
      </c>
      <c r="D864" s="19" t="s">
        <v>237</v>
      </c>
      <c r="E864" s="22">
        <v>27.5</v>
      </c>
      <c r="F864" s="12" t="e">
        <f>VLOOKUP(C864,#REF!,4,FALSE)</f>
        <v>#REF!</v>
      </c>
    </row>
    <row r="865" spans="1:6" ht="17" x14ac:dyDescent="0.2">
      <c r="A865" s="18" t="s">
        <v>1071</v>
      </c>
      <c r="B865" s="16" t="s">
        <v>1072</v>
      </c>
      <c r="C865" s="18">
        <v>561410</v>
      </c>
      <c r="D865" s="19" t="s">
        <v>238</v>
      </c>
      <c r="E865" s="22">
        <v>15</v>
      </c>
      <c r="F865" s="12" t="e">
        <f>VLOOKUP(C865,#REF!,4,FALSE)</f>
        <v>#REF!</v>
      </c>
    </row>
    <row r="866" spans="1:6" ht="17" x14ac:dyDescent="0.2">
      <c r="A866" s="18" t="s">
        <v>1071</v>
      </c>
      <c r="B866" s="16" t="s">
        <v>1072</v>
      </c>
      <c r="C866" s="18">
        <v>561421</v>
      </c>
      <c r="D866" s="19" t="s">
        <v>1077</v>
      </c>
      <c r="E866" s="22">
        <v>15</v>
      </c>
      <c r="F866" s="12" t="e">
        <f>VLOOKUP(C866,#REF!,4,FALSE)</f>
        <v>#REF!</v>
      </c>
    </row>
    <row r="867" spans="1:6" ht="17" x14ac:dyDescent="0.2">
      <c r="A867" s="18" t="s">
        <v>1071</v>
      </c>
      <c r="B867" s="16" t="s">
        <v>1072</v>
      </c>
      <c r="C867" s="18">
        <v>561422</v>
      </c>
      <c r="D867" s="19" t="s">
        <v>1078</v>
      </c>
      <c r="E867" s="22">
        <v>15</v>
      </c>
      <c r="F867" s="12" t="e">
        <f>VLOOKUP(C867,#REF!,4,FALSE)</f>
        <v>#REF!</v>
      </c>
    </row>
    <row r="868" spans="1:6" ht="17" x14ac:dyDescent="0.2">
      <c r="A868" s="18" t="s">
        <v>1071</v>
      </c>
      <c r="B868" s="16" t="s">
        <v>1072</v>
      </c>
      <c r="C868" s="18">
        <v>561431</v>
      </c>
      <c r="D868" s="19" t="s">
        <v>1079</v>
      </c>
      <c r="E868" s="22">
        <v>15</v>
      </c>
      <c r="F868" s="12" t="e">
        <f>VLOOKUP(C868,#REF!,4,FALSE)</f>
        <v>#REF!</v>
      </c>
    </row>
    <row r="869" spans="1:6" ht="17" x14ac:dyDescent="0.2">
      <c r="A869" s="18" t="s">
        <v>1071</v>
      </c>
      <c r="B869" s="16" t="s">
        <v>1072</v>
      </c>
      <c r="C869" s="18">
        <v>561439</v>
      </c>
      <c r="D869" s="19" t="s">
        <v>1080</v>
      </c>
      <c r="E869" s="22">
        <v>15</v>
      </c>
      <c r="F869" s="12" t="e">
        <f>VLOOKUP(C869,#REF!,4,FALSE)</f>
        <v>#REF!</v>
      </c>
    </row>
    <row r="870" spans="1:6" ht="17" x14ac:dyDescent="0.2">
      <c r="A870" s="18" t="s">
        <v>1071</v>
      </c>
      <c r="B870" s="16" t="s">
        <v>1072</v>
      </c>
      <c r="C870" s="18">
        <v>561440</v>
      </c>
      <c r="D870" s="19" t="s">
        <v>239</v>
      </c>
      <c r="E870" s="22">
        <v>15</v>
      </c>
      <c r="F870" s="12" t="e">
        <f>VLOOKUP(C870,#REF!,4,FALSE)</f>
        <v>#REF!</v>
      </c>
    </row>
    <row r="871" spans="1:6" ht="17" x14ac:dyDescent="0.2">
      <c r="A871" s="18" t="s">
        <v>1071</v>
      </c>
      <c r="B871" s="16" t="s">
        <v>1072</v>
      </c>
      <c r="C871" s="18">
        <v>561450</v>
      </c>
      <c r="D871" s="19" t="s">
        <v>240</v>
      </c>
      <c r="E871" s="22">
        <v>15</v>
      </c>
      <c r="F871" s="12" t="e">
        <f>VLOOKUP(C871,#REF!,4,FALSE)</f>
        <v>#REF!</v>
      </c>
    </row>
    <row r="872" spans="1:6" ht="17" x14ac:dyDescent="0.2">
      <c r="A872" s="18" t="s">
        <v>1071</v>
      </c>
      <c r="B872" s="16" t="s">
        <v>1072</v>
      </c>
      <c r="C872" s="18">
        <v>561491</v>
      </c>
      <c r="D872" s="19" t="s">
        <v>1081</v>
      </c>
      <c r="E872" s="22">
        <v>15</v>
      </c>
      <c r="F872" s="12" t="e">
        <f>VLOOKUP(C872,#REF!,4,FALSE)</f>
        <v>#REF!</v>
      </c>
    </row>
    <row r="873" spans="1:6" ht="17" x14ac:dyDescent="0.2">
      <c r="A873" s="18" t="s">
        <v>1071</v>
      </c>
      <c r="B873" s="16" t="s">
        <v>1072</v>
      </c>
      <c r="C873" s="18">
        <v>561492</v>
      </c>
      <c r="D873" s="19" t="s">
        <v>1082</v>
      </c>
      <c r="E873" s="22">
        <v>15</v>
      </c>
      <c r="F873" s="12" t="e">
        <f>VLOOKUP(C873,#REF!,4,FALSE)</f>
        <v>#REF!</v>
      </c>
    </row>
    <row r="874" spans="1:6" ht="17" x14ac:dyDescent="0.2">
      <c r="A874" s="18" t="s">
        <v>1071</v>
      </c>
      <c r="B874" s="16" t="s">
        <v>1072</v>
      </c>
      <c r="C874" s="18">
        <v>561499</v>
      </c>
      <c r="D874" s="19" t="s">
        <v>1083</v>
      </c>
      <c r="E874" s="22">
        <v>15</v>
      </c>
      <c r="F874" s="12" t="e">
        <f>VLOOKUP(C874,#REF!,4,FALSE)</f>
        <v>#REF!</v>
      </c>
    </row>
    <row r="875" spans="1:6" ht="20" x14ac:dyDescent="0.2">
      <c r="A875" s="18" t="s">
        <v>1071</v>
      </c>
      <c r="B875" s="16" t="s">
        <v>1072</v>
      </c>
      <c r="C875" s="18">
        <v>561510</v>
      </c>
      <c r="D875" s="19" t="s">
        <v>1084</v>
      </c>
      <c r="E875" s="22">
        <v>20.5</v>
      </c>
      <c r="F875" s="12" t="e">
        <f>VLOOKUP(C875,#REF!,4,FALSE)</f>
        <v>#REF!</v>
      </c>
    </row>
    <row r="876" spans="1:6" ht="20" x14ac:dyDescent="0.2">
      <c r="A876" s="18" t="s">
        <v>1071</v>
      </c>
      <c r="B876" s="16" t="s">
        <v>1072</v>
      </c>
      <c r="C876" s="18">
        <v>561520</v>
      </c>
      <c r="D876" s="19" t="s">
        <v>1085</v>
      </c>
      <c r="E876" s="22">
        <v>20.5</v>
      </c>
      <c r="F876" s="12" t="e">
        <f>VLOOKUP(C876,#REF!,4,FALSE)</f>
        <v>#REF!</v>
      </c>
    </row>
    <row r="877" spans="1:6" ht="17" x14ac:dyDescent="0.2">
      <c r="A877" s="18" t="s">
        <v>1071</v>
      </c>
      <c r="B877" s="16" t="s">
        <v>1072</v>
      </c>
      <c r="C877" s="18">
        <v>561591</v>
      </c>
      <c r="D877" s="19" t="s">
        <v>1086</v>
      </c>
      <c r="E877" s="22">
        <v>20.5</v>
      </c>
      <c r="F877" s="12" t="e">
        <f>VLOOKUP(C877,#REF!,4,FALSE)</f>
        <v>#REF!</v>
      </c>
    </row>
    <row r="878" spans="1:6" ht="17" x14ac:dyDescent="0.2">
      <c r="A878" s="18" t="s">
        <v>1071</v>
      </c>
      <c r="B878" s="16" t="s">
        <v>1072</v>
      </c>
      <c r="C878" s="18">
        <v>561599</v>
      </c>
      <c r="D878" s="19" t="s">
        <v>1087</v>
      </c>
      <c r="E878" s="22">
        <v>20.5</v>
      </c>
      <c r="F878" s="12" t="e">
        <f>VLOOKUP(C878,#REF!,4,FALSE)</f>
        <v>#REF!</v>
      </c>
    </row>
    <row r="879" spans="1:6" ht="17" x14ac:dyDescent="0.2">
      <c r="A879" s="18" t="s">
        <v>1071</v>
      </c>
      <c r="B879" s="16" t="s">
        <v>1072</v>
      </c>
      <c r="C879" s="18">
        <v>561611</v>
      </c>
      <c r="D879" s="19" t="s">
        <v>1088</v>
      </c>
      <c r="E879" s="22">
        <v>20.5</v>
      </c>
      <c r="F879" s="12" t="e">
        <f>VLOOKUP(C879,#REF!,4,FALSE)</f>
        <v>#REF!</v>
      </c>
    </row>
    <row r="880" spans="1:6" ht="17" x14ac:dyDescent="0.2">
      <c r="A880" s="18" t="s">
        <v>1071</v>
      </c>
      <c r="B880" s="16" t="s">
        <v>1072</v>
      </c>
      <c r="C880" s="18">
        <v>561612</v>
      </c>
      <c r="D880" s="19" t="s">
        <v>1089</v>
      </c>
      <c r="E880" s="22">
        <v>20.5</v>
      </c>
      <c r="F880" s="12" t="e">
        <f>VLOOKUP(C880,#REF!,4,FALSE)</f>
        <v>#REF!</v>
      </c>
    </row>
    <row r="881" spans="1:6" ht="17" x14ac:dyDescent="0.2">
      <c r="A881" s="18" t="s">
        <v>1071</v>
      </c>
      <c r="B881" s="16" t="s">
        <v>1072</v>
      </c>
      <c r="C881" s="18">
        <v>561613</v>
      </c>
      <c r="D881" s="19" t="s">
        <v>1090</v>
      </c>
      <c r="E881" s="22">
        <v>20.5</v>
      </c>
      <c r="F881" s="12" t="e">
        <f>VLOOKUP(C881,#REF!,4,FALSE)</f>
        <v>#REF!</v>
      </c>
    </row>
    <row r="882" spans="1:6" ht="17" x14ac:dyDescent="0.2">
      <c r="A882" s="18" t="s">
        <v>1071</v>
      </c>
      <c r="B882" s="16" t="s">
        <v>1072</v>
      </c>
      <c r="C882" s="18">
        <v>561621</v>
      </c>
      <c r="D882" s="19" t="s">
        <v>1091</v>
      </c>
      <c r="E882" s="22">
        <v>20.5</v>
      </c>
      <c r="F882" s="12" t="e">
        <f>VLOOKUP(C882,#REF!,4,FALSE)</f>
        <v>#REF!</v>
      </c>
    </row>
    <row r="883" spans="1:6" ht="17" x14ac:dyDescent="0.2">
      <c r="A883" s="18" t="s">
        <v>1071</v>
      </c>
      <c r="B883" s="16" t="s">
        <v>1072</v>
      </c>
      <c r="C883" s="18">
        <v>561622</v>
      </c>
      <c r="D883" s="19" t="s">
        <v>1092</v>
      </c>
      <c r="E883" s="22">
        <v>20.5</v>
      </c>
      <c r="F883" s="12" t="e">
        <f>VLOOKUP(C883,#REF!,4,FALSE)</f>
        <v>#REF!</v>
      </c>
    </row>
    <row r="884" spans="1:6" ht="17" x14ac:dyDescent="0.2">
      <c r="A884" s="18" t="s">
        <v>1071</v>
      </c>
      <c r="B884" s="16" t="s">
        <v>1072</v>
      </c>
      <c r="C884" s="18">
        <v>561710</v>
      </c>
      <c r="D884" s="19" t="s">
        <v>241</v>
      </c>
      <c r="E884" s="22">
        <v>11</v>
      </c>
      <c r="F884" s="12" t="e">
        <f>VLOOKUP(C884,#REF!,4,FALSE)</f>
        <v>#REF!</v>
      </c>
    </row>
    <row r="885" spans="1:6" ht="17" x14ac:dyDescent="0.2">
      <c r="A885" s="18" t="s">
        <v>1071</v>
      </c>
      <c r="B885" s="16" t="s">
        <v>1072</v>
      </c>
      <c r="C885" s="18">
        <v>561720</v>
      </c>
      <c r="D885" s="19" t="s">
        <v>1093</v>
      </c>
      <c r="E885" s="22">
        <v>18</v>
      </c>
      <c r="F885" s="12" t="e">
        <f>VLOOKUP(C885,#REF!,4,FALSE)</f>
        <v>#REF!</v>
      </c>
    </row>
    <row r="886" spans="1:6" ht="17" x14ac:dyDescent="0.2">
      <c r="A886" s="18" t="s">
        <v>1071</v>
      </c>
      <c r="B886" s="16" t="s">
        <v>1072</v>
      </c>
      <c r="C886" s="18">
        <v>561730</v>
      </c>
      <c r="D886" s="19" t="s">
        <v>242</v>
      </c>
      <c r="E886" s="22">
        <v>7.5</v>
      </c>
      <c r="F886" s="12" t="e">
        <f>VLOOKUP(C886,#REF!,4,FALSE)</f>
        <v>#REF!</v>
      </c>
    </row>
    <row r="887" spans="1:6" ht="17" x14ac:dyDescent="0.2">
      <c r="A887" s="18" t="s">
        <v>1071</v>
      </c>
      <c r="B887" s="16" t="s">
        <v>1072</v>
      </c>
      <c r="C887" s="18">
        <v>561740</v>
      </c>
      <c r="D887" s="19" t="s">
        <v>243</v>
      </c>
      <c r="E887" s="22">
        <v>5.5</v>
      </c>
      <c r="F887" s="12" t="e">
        <f>VLOOKUP(C887,#REF!,4,FALSE)</f>
        <v>#REF!</v>
      </c>
    </row>
    <row r="888" spans="1:6" ht="17" x14ac:dyDescent="0.2">
      <c r="A888" s="18" t="s">
        <v>1071</v>
      </c>
      <c r="B888" s="16" t="s">
        <v>1072</v>
      </c>
      <c r="C888" s="18">
        <v>561790</v>
      </c>
      <c r="D888" s="19" t="s">
        <v>1094</v>
      </c>
      <c r="E888" s="22">
        <v>7.5</v>
      </c>
      <c r="F888" s="12" t="e">
        <f>VLOOKUP(C888,#REF!,4,FALSE)</f>
        <v>#REF!</v>
      </c>
    </row>
    <row r="889" spans="1:6" ht="17" x14ac:dyDescent="0.2">
      <c r="A889" s="18" t="s">
        <v>1071</v>
      </c>
      <c r="B889" s="16" t="s">
        <v>1072</v>
      </c>
      <c r="C889" s="18">
        <v>561910</v>
      </c>
      <c r="D889" s="19" t="s">
        <v>244</v>
      </c>
      <c r="E889" s="22">
        <v>11</v>
      </c>
      <c r="F889" s="12" t="e">
        <f>VLOOKUP(C889,#REF!,4,FALSE)</f>
        <v>#REF!</v>
      </c>
    </row>
    <row r="890" spans="1:6" ht="20" x14ac:dyDescent="0.2">
      <c r="A890" s="18" t="s">
        <v>1071</v>
      </c>
      <c r="B890" s="16" t="s">
        <v>1072</v>
      </c>
      <c r="C890" s="18">
        <v>561920</v>
      </c>
      <c r="D890" s="19" t="s">
        <v>1095</v>
      </c>
      <c r="E890" s="22">
        <v>11</v>
      </c>
      <c r="F890" s="12" t="e">
        <f>VLOOKUP(C890,#REF!,4,FALSE)</f>
        <v>#REF!</v>
      </c>
    </row>
    <row r="891" spans="1:6" ht="17" x14ac:dyDescent="0.2">
      <c r="A891" s="18" t="s">
        <v>1071</v>
      </c>
      <c r="B891" s="16" t="s">
        <v>1072</v>
      </c>
      <c r="C891" s="18">
        <v>561990</v>
      </c>
      <c r="D891" s="19" t="s">
        <v>245</v>
      </c>
      <c r="E891" s="22">
        <v>11</v>
      </c>
      <c r="F891" s="12" t="e">
        <f>VLOOKUP(C891,#REF!,4,FALSE)</f>
        <v>#REF!</v>
      </c>
    </row>
    <row r="892" spans="1:6" ht="17" x14ac:dyDescent="0.2">
      <c r="A892" s="18" t="s">
        <v>1071</v>
      </c>
      <c r="B892" s="16" t="s">
        <v>1096</v>
      </c>
      <c r="C892" s="18">
        <v>562111</v>
      </c>
      <c r="D892" s="19" t="s">
        <v>1097</v>
      </c>
      <c r="E892" s="22">
        <v>38.5</v>
      </c>
      <c r="F892" s="12" t="e">
        <f>VLOOKUP(C892,#REF!,4,FALSE)</f>
        <v>#REF!</v>
      </c>
    </row>
    <row r="893" spans="1:6" ht="17" x14ac:dyDescent="0.2">
      <c r="A893" s="18" t="s">
        <v>1071</v>
      </c>
      <c r="B893" s="16" t="s">
        <v>1096</v>
      </c>
      <c r="C893" s="18">
        <v>562112</v>
      </c>
      <c r="D893" s="19" t="s">
        <v>1098</v>
      </c>
      <c r="E893" s="22">
        <v>38.5</v>
      </c>
      <c r="F893" s="12" t="e">
        <f>VLOOKUP(C893,#REF!,4,FALSE)</f>
        <v>#REF!</v>
      </c>
    </row>
    <row r="894" spans="1:6" ht="17" x14ac:dyDescent="0.2">
      <c r="A894" s="18" t="s">
        <v>1071</v>
      </c>
      <c r="B894" s="16" t="s">
        <v>1096</v>
      </c>
      <c r="C894" s="18">
        <v>562119</v>
      </c>
      <c r="D894" s="19" t="s">
        <v>1099</v>
      </c>
      <c r="E894" s="22">
        <v>38.5</v>
      </c>
      <c r="F894" s="12" t="e">
        <f>VLOOKUP(C894,#REF!,4,FALSE)</f>
        <v>#REF!</v>
      </c>
    </row>
    <row r="895" spans="1:6" ht="17" x14ac:dyDescent="0.2">
      <c r="A895" s="18" t="s">
        <v>1071</v>
      </c>
      <c r="B895" s="16" t="s">
        <v>1096</v>
      </c>
      <c r="C895" s="18">
        <v>562211</v>
      </c>
      <c r="D895" s="19" t="s">
        <v>1100</v>
      </c>
      <c r="E895" s="22">
        <v>38.5</v>
      </c>
      <c r="F895" s="12" t="e">
        <f>VLOOKUP(C895,#REF!,4,FALSE)</f>
        <v>#REF!</v>
      </c>
    </row>
    <row r="896" spans="1:6" ht="17" x14ac:dyDescent="0.2">
      <c r="A896" s="18" t="s">
        <v>1071</v>
      </c>
      <c r="B896" s="16" t="s">
        <v>1096</v>
      </c>
      <c r="C896" s="18">
        <v>562212</v>
      </c>
      <c r="D896" s="19" t="s">
        <v>1101</v>
      </c>
      <c r="E896" s="22">
        <v>38.5</v>
      </c>
      <c r="F896" s="12" t="e">
        <f>VLOOKUP(C896,#REF!,4,FALSE)</f>
        <v>#REF!</v>
      </c>
    </row>
    <row r="897" spans="1:6" ht="17" x14ac:dyDescent="0.2">
      <c r="A897" s="18" t="s">
        <v>1071</v>
      </c>
      <c r="B897" s="16" t="s">
        <v>1096</v>
      </c>
      <c r="C897" s="18">
        <v>562213</v>
      </c>
      <c r="D897" s="19" t="s">
        <v>1102</v>
      </c>
      <c r="E897" s="22">
        <v>38.5</v>
      </c>
      <c r="F897" s="12" t="e">
        <f>VLOOKUP(C897,#REF!,4,FALSE)</f>
        <v>#REF!</v>
      </c>
    </row>
    <row r="898" spans="1:6" ht="17" x14ac:dyDescent="0.2">
      <c r="A898" s="18" t="s">
        <v>1071</v>
      </c>
      <c r="B898" s="16" t="s">
        <v>1096</v>
      </c>
      <c r="C898" s="18">
        <v>562219</v>
      </c>
      <c r="D898" s="19" t="s">
        <v>1103</v>
      </c>
      <c r="E898" s="22">
        <v>38.5</v>
      </c>
      <c r="F898" s="12" t="e">
        <f>VLOOKUP(C898,#REF!,4,FALSE)</f>
        <v>#REF!</v>
      </c>
    </row>
    <row r="899" spans="1:6" ht="17" x14ac:dyDescent="0.2">
      <c r="A899" s="18" t="s">
        <v>1071</v>
      </c>
      <c r="B899" s="16" t="s">
        <v>1096</v>
      </c>
      <c r="C899" s="18">
        <v>562910</v>
      </c>
      <c r="D899" s="19" t="s">
        <v>1104</v>
      </c>
      <c r="E899" s="22">
        <v>20.5</v>
      </c>
      <c r="F899" s="12" t="e">
        <f>VLOOKUP(C899,#REF!,4,FALSE)</f>
        <v>#REF!</v>
      </c>
    </row>
    <row r="900" spans="1:6" ht="20" x14ac:dyDescent="0.2">
      <c r="A900" s="18" t="s">
        <v>1071</v>
      </c>
      <c r="B900" s="16" t="s">
        <v>1096</v>
      </c>
      <c r="C900" s="18" t="s">
        <v>1105</v>
      </c>
      <c r="D900" s="19" t="s">
        <v>1106</v>
      </c>
      <c r="E900" s="22"/>
      <c r="F900" s="12" t="e">
        <f>VLOOKUP(C900,#REF!,4,FALSE)</f>
        <v>#REF!</v>
      </c>
    </row>
    <row r="901" spans="1:6" ht="17" x14ac:dyDescent="0.2">
      <c r="A901" s="18" t="s">
        <v>1071</v>
      </c>
      <c r="B901" s="16" t="s">
        <v>1096</v>
      </c>
      <c r="C901" s="18">
        <v>562920</v>
      </c>
      <c r="D901" s="19" t="s">
        <v>1108</v>
      </c>
      <c r="E901" s="22">
        <v>20.5</v>
      </c>
      <c r="F901" s="12" t="e">
        <f>VLOOKUP(C901,#REF!,4,FALSE)</f>
        <v>#REF!</v>
      </c>
    </row>
    <row r="902" spans="1:6" ht="17" x14ac:dyDescent="0.2">
      <c r="A902" s="18" t="s">
        <v>1071</v>
      </c>
      <c r="B902" s="16" t="s">
        <v>1096</v>
      </c>
      <c r="C902" s="18">
        <v>562991</v>
      </c>
      <c r="D902" s="19" t="s">
        <v>1109</v>
      </c>
      <c r="E902" s="22">
        <v>7.5</v>
      </c>
      <c r="F902" s="12" t="e">
        <f>VLOOKUP(C902,#REF!,4,FALSE)</f>
        <v>#REF!</v>
      </c>
    </row>
    <row r="903" spans="1:6" ht="17" x14ac:dyDescent="0.2">
      <c r="A903" s="18" t="s">
        <v>1071</v>
      </c>
      <c r="B903" s="16" t="s">
        <v>1096</v>
      </c>
      <c r="C903" s="18">
        <v>562998</v>
      </c>
      <c r="D903" s="19" t="s">
        <v>1110</v>
      </c>
      <c r="E903" s="22">
        <v>7.5</v>
      </c>
      <c r="F903" s="12" t="e">
        <f>VLOOKUP(C903,#REF!,4,FALSE)</f>
        <v>#REF!</v>
      </c>
    </row>
    <row r="904" spans="1:6" ht="17" x14ac:dyDescent="0.2">
      <c r="A904" s="18" t="s">
        <v>1111</v>
      </c>
      <c r="B904" s="16" t="s">
        <v>1112</v>
      </c>
      <c r="C904" s="18">
        <v>611110</v>
      </c>
      <c r="D904" s="19" t="s">
        <v>1113</v>
      </c>
      <c r="E904" s="22">
        <v>11</v>
      </c>
      <c r="F904" s="12" t="e">
        <f>VLOOKUP(C904,#REF!,4,FALSE)</f>
        <v>#REF!</v>
      </c>
    </row>
    <row r="905" spans="1:6" ht="17" x14ac:dyDescent="0.2">
      <c r="A905" s="18" t="s">
        <v>1111</v>
      </c>
      <c r="B905" s="16" t="s">
        <v>1112</v>
      </c>
      <c r="C905" s="18">
        <v>611210</v>
      </c>
      <c r="D905" s="19" t="s">
        <v>1114</v>
      </c>
      <c r="E905" s="22">
        <v>20.5</v>
      </c>
      <c r="F905" s="12" t="e">
        <f>VLOOKUP(C905,#REF!,4,FALSE)</f>
        <v>#REF!</v>
      </c>
    </row>
    <row r="906" spans="1:6" ht="17" x14ac:dyDescent="0.2">
      <c r="A906" s="18" t="s">
        <v>1111</v>
      </c>
      <c r="B906" s="16" t="s">
        <v>1112</v>
      </c>
      <c r="C906" s="18">
        <v>611310</v>
      </c>
      <c r="D906" s="19" t="s">
        <v>1115</v>
      </c>
      <c r="E906" s="22">
        <v>27.5</v>
      </c>
      <c r="F906" s="12" t="e">
        <f>VLOOKUP(C906,#REF!,4,FALSE)</f>
        <v>#REF!</v>
      </c>
    </row>
    <row r="907" spans="1:6" ht="17" x14ac:dyDescent="0.2">
      <c r="A907" s="18" t="s">
        <v>1111</v>
      </c>
      <c r="B907" s="16" t="s">
        <v>1112</v>
      </c>
      <c r="C907" s="18">
        <v>611410</v>
      </c>
      <c r="D907" s="19" t="s">
        <v>1116</v>
      </c>
      <c r="E907" s="22">
        <v>7.5</v>
      </c>
      <c r="F907" s="12" t="e">
        <f>VLOOKUP(C907,#REF!,4,FALSE)</f>
        <v>#REF!</v>
      </c>
    </row>
    <row r="908" spans="1:6" ht="17" x14ac:dyDescent="0.2">
      <c r="A908" s="18" t="s">
        <v>1111</v>
      </c>
      <c r="B908" s="16" t="s">
        <v>1112</v>
      </c>
      <c r="C908" s="18">
        <v>611420</v>
      </c>
      <c r="D908" s="19" t="s">
        <v>1117</v>
      </c>
      <c r="E908" s="22">
        <v>11</v>
      </c>
      <c r="F908" s="12" t="e">
        <f>VLOOKUP(C908,#REF!,4,FALSE)</f>
        <v>#REF!</v>
      </c>
    </row>
    <row r="909" spans="1:6" ht="17" x14ac:dyDescent="0.2">
      <c r="A909" s="18" t="s">
        <v>1111</v>
      </c>
      <c r="B909" s="16" t="s">
        <v>1112</v>
      </c>
      <c r="C909" s="18">
        <v>611430</v>
      </c>
      <c r="D909" s="19" t="s">
        <v>1118</v>
      </c>
      <c r="E909" s="22">
        <v>11</v>
      </c>
      <c r="F909" s="12" t="e">
        <f>VLOOKUP(C909,#REF!,4,FALSE)</f>
        <v>#REF!</v>
      </c>
    </row>
    <row r="910" spans="1:6" ht="17" x14ac:dyDescent="0.2">
      <c r="A910" s="18" t="s">
        <v>1111</v>
      </c>
      <c r="B910" s="16" t="s">
        <v>1112</v>
      </c>
      <c r="C910" s="18">
        <v>611511</v>
      </c>
      <c r="D910" s="19" t="s">
        <v>1119</v>
      </c>
      <c r="E910" s="22">
        <v>7.5</v>
      </c>
      <c r="F910" s="12" t="e">
        <f>VLOOKUP(C910,#REF!,4,FALSE)</f>
        <v>#REF!</v>
      </c>
    </row>
    <row r="911" spans="1:6" ht="17" x14ac:dyDescent="0.2">
      <c r="A911" s="18" t="s">
        <v>1111</v>
      </c>
      <c r="B911" s="16" t="s">
        <v>1112</v>
      </c>
      <c r="C911" s="18">
        <v>611512</v>
      </c>
      <c r="D911" s="19" t="s">
        <v>1120</v>
      </c>
      <c r="E911" s="22">
        <v>27.5</v>
      </c>
      <c r="F911" s="12" t="e">
        <f>VLOOKUP(C911,#REF!,4,FALSE)</f>
        <v>#REF!</v>
      </c>
    </row>
    <row r="912" spans="1:6" ht="17" x14ac:dyDescent="0.2">
      <c r="A912" s="18" t="s">
        <v>1111</v>
      </c>
      <c r="B912" s="16" t="s">
        <v>1112</v>
      </c>
      <c r="C912" s="18">
        <v>611513</v>
      </c>
      <c r="D912" s="19" t="s">
        <v>1121</v>
      </c>
      <c r="E912" s="22">
        <v>7.5</v>
      </c>
      <c r="F912" s="12" t="e">
        <f>VLOOKUP(C912,#REF!,4,FALSE)</f>
        <v>#REF!</v>
      </c>
    </row>
    <row r="913" spans="1:6" ht="17" x14ac:dyDescent="0.2">
      <c r="A913" s="18" t="s">
        <v>1111</v>
      </c>
      <c r="B913" s="16" t="s">
        <v>1112</v>
      </c>
      <c r="C913" s="18">
        <v>611519</v>
      </c>
      <c r="D913" s="19" t="s">
        <v>1122</v>
      </c>
      <c r="E913" s="22">
        <v>15</v>
      </c>
      <c r="F913" s="12" t="e">
        <f>VLOOKUP(C913,#REF!,4,FALSE)</f>
        <v>#REF!</v>
      </c>
    </row>
    <row r="914" spans="1:6" ht="20" x14ac:dyDescent="0.2">
      <c r="A914" s="18" t="s">
        <v>1111</v>
      </c>
      <c r="B914" s="16" t="s">
        <v>1112</v>
      </c>
      <c r="C914" s="18" t="s">
        <v>1123</v>
      </c>
      <c r="D914" s="19" t="s">
        <v>1124</v>
      </c>
      <c r="E914" s="22">
        <v>38.5</v>
      </c>
      <c r="F914" s="12" t="e">
        <f>VLOOKUP(C914,#REF!,4,FALSE)</f>
        <v>#REF!</v>
      </c>
    </row>
    <row r="915" spans="1:6" ht="17" x14ac:dyDescent="0.2">
      <c r="A915" s="18" t="s">
        <v>1111</v>
      </c>
      <c r="B915" s="16" t="s">
        <v>1112</v>
      </c>
      <c r="C915" s="18">
        <v>611610</v>
      </c>
      <c r="D915" s="19" t="s">
        <v>1126</v>
      </c>
      <c r="E915" s="22">
        <v>7.5</v>
      </c>
      <c r="F915" s="12" t="e">
        <f>VLOOKUP(C915,#REF!,4,FALSE)</f>
        <v>#REF!</v>
      </c>
    </row>
    <row r="916" spans="1:6" ht="17" x14ac:dyDescent="0.2">
      <c r="A916" s="18" t="s">
        <v>1111</v>
      </c>
      <c r="B916" s="16" t="s">
        <v>1112</v>
      </c>
      <c r="C916" s="18">
        <v>611620</v>
      </c>
      <c r="D916" s="19" t="s">
        <v>1127</v>
      </c>
      <c r="E916" s="22">
        <v>7.5</v>
      </c>
      <c r="F916" s="12" t="e">
        <f>VLOOKUP(C916,#REF!,4,FALSE)</f>
        <v>#REF!</v>
      </c>
    </row>
    <row r="917" spans="1:6" ht="17" x14ac:dyDescent="0.2">
      <c r="A917" s="18" t="s">
        <v>1111</v>
      </c>
      <c r="B917" s="16" t="s">
        <v>1112</v>
      </c>
      <c r="C917" s="18">
        <v>611630</v>
      </c>
      <c r="D917" s="19" t="s">
        <v>1128</v>
      </c>
      <c r="E917" s="22">
        <v>11</v>
      </c>
      <c r="F917" s="12" t="e">
        <f>VLOOKUP(C917,#REF!,4,FALSE)</f>
        <v>#REF!</v>
      </c>
    </row>
    <row r="918" spans="1:6" ht="17" x14ac:dyDescent="0.2">
      <c r="A918" s="18" t="s">
        <v>1111</v>
      </c>
      <c r="B918" s="16" t="s">
        <v>1112</v>
      </c>
      <c r="C918" s="18">
        <v>611691</v>
      </c>
      <c r="D918" s="19" t="s">
        <v>1129</v>
      </c>
      <c r="E918" s="22">
        <v>7.5</v>
      </c>
      <c r="F918" s="12" t="e">
        <f>VLOOKUP(C918,#REF!,4,FALSE)</f>
        <v>#REF!</v>
      </c>
    </row>
    <row r="919" spans="1:6" ht="17" x14ac:dyDescent="0.2">
      <c r="A919" s="18" t="s">
        <v>1111</v>
      </c>
      <c r="B919" s="16" t="s">
        <v>1112</v>
      </c>
      <c r="C919" s="18">
        <v>611692</v>
      </c>
      <c r="D919" s="19" t="s">
        <v>1130</v>
      </c>
      <c r="E919" s="22">
        <v>7.5</v>
      </c>
      <c r="F919" s="12" t="e">
        <f>VLOOKUP(C919,#REF!,4,FALSE)</f>
        <v>#REF!</v>
      </c>
    </row>
    <row r="920" spans="1:6" ht="17" x14ac:dyDescent="0.2">
      <c r="A920" s="18" t="s">
        <v>1111</v>
      </c>
      <c r="B920" s="16" t="s">
        <v>1112</v>
      </c>
      <c r="C920" s="18">
        <v>611699</v>
      </c>
      <c r="D920" s="19" t="s">
        <v>1131</v>
      </c>
      <c r="E920" s="22">
        <v>11</v>
      </c>
      <c r="F920" s="12" t="e">
        <f>VLOOKUP(C920,#REF!,4,FALSE)</f>
        <v>#REF!</v>
      </c>
    </row>
    <row r="921" spans="1:6" ht="17" x14ac:dyDescent="0.2">
      <c r="A921" s="18" t="s">
        <v>1111</v>
      </c>
      <c r="B921" s="16" t="s">
        <v>1112</v>
      </c>
      <c r="C921" s="18">
        <v>611710</v>
      </c>
      <c r="D921" s="19" t="s">
        <v>246</v>
      </c>
      <c r="E921" s="22">
        <v>15</v>
      </c>
      <c r="F921" s="12" t="e">
        <f>VLOOKUP(C921,#REF!,4,FALSE)</f>
        <v>#REF!</v>
      </c>
    </row>
    <row r="922" spans="1:6" ht="17" x14ac:dyDescent="0.2">
      <c r="A922" s="18" t="s">
        <v>1132</v>
      </c>
      <c r="B922" s="16" t="s">
        <v>1133</v>
      </c>
      <c r="C922" s="18">
        <v>621111</v>
      </c>
      <c r="D922" s="19" t="s">
        <v>1134</v>
      </c>
      <c r="E922" s="22">
        <v>11</v>
      </c>
      <c r="F922" s="12" t="e">
        <f>VLOOKUP(C922,#REF!,4,FALSE)</f>
        <v>#REF!</v>
      </c>
    </row>
    <row r="923" spans="1:6" ht="17" x14ac:dyDescent="0.2">
      <c r="A923" s="18" t="s">
        <v>1132</v>
      </c>
      <c r="B923" s="16" t="s">
        <v>1133</v>
      </c>
      <c r="C923" s="18">
        <v>621112</v>
      </c>
      <c r="D923" s="19" t="s">
        <v>1135</v>
      </c>
      <c r="E923" s="22">
        <v>11</v>
      </c>
      <c r="F923" s="12" t="e">
        <f>VLOOKUP(C923,#REF!,4,FALSE)</f>
        <v>#REF!</v>
      </c>
    </row>
    <row r="924" spans="1:6" ht="17" x14ac:dyDescent="0.2">
      <c r="A924" s="18" t="s">
        <v>1132</v>
      </c>
      <c r="B924" s="16" t="s">
        <v>1133</v>
      </c>
      <c r="C924" s="18">
        <v>621210</v>
      </c>
      <c r="D924" s="19" t="s">
        <v>1136</v>
      </c>
      <c r="E924" s="22">
        <v>7.5</v>
      </c>
      <c r="F924" s="12" t="e">
        <f>VLOOKUP(C924,#REF!,4,FALSE)</f>
        <v>#REF!</v>
      </c>
    </row>
    <row r="925" spans="1:6" ht="17" x14ac:dyDescent="0.2">
      <c r="A925" s="18" t="s">
        <v>1132</v>
      </c>
      <c r="B925" s="16" t="s">
        <v>1133</v>
      </c>
      <c r="C925" s="18">
        <v>621310</v>
      </c>
      <c r="D925" s="19" t="s">
        <v>1137</v>
      </c>
      <c r="E925" s="22">
        <v>7.5</v>
      </c>
      <c r="F925" s="12" t="e">
        <f>VLOOKUP(C925,#REF!,4,FALSE)</f>
        <v>#REF!</v>
      </c>
    </row>
    <row r="926" spans="1:6" ht="17" x14ac:dyDescent="0.2">
      <c r="A926" s="18" t="s">
        <v>1132</v>
      </c>
      <c r="B926" s="16" t="s">
        <v>1133</v>
      </c>
      <c r="C926" s="18">
        <v>621320</v>
      </c>
      <c r="D926" s="19" t="s">
        <v>247</v>
      </c>
      <c r="E926" s="22">
        <v>7.5</v>
      </c>
      <c r="F926" s="12" t="e">
        <f>VLOOKUP(C926,#REF!,4,FALSE)</f>
        <v>#REF!</v>
      </c>
    </row>
    <row r="927" spans="1:6" ht="17" x14ac:dyDescent="0.2">
      <c r="A927" s="18" t="s">
        <v>1132</v>
      </c>
      <c r="B927" s="16" t="s">
        <v>1133</v>
      </c>
      <c r="C927" s="18">
        <v>621330</v>
      </c>
      <c r="D927" s="19" t="s">
        <v>1138</v>
      </c>
      <c r="E927" s="22">
        <v>7.5</v>
      </c>
      <c r="F927" s="12" t="e">
        <f>VLOOKUP(C927,#REF!,4,FALSE)</f>
        <v>#REF!</v>
      </c>
    </row>
    <row r="928" spans="1:6" ht="17" x14ac:dyDescent="0.2">
      <c r="A928" s="18" t="s">
        <v>1132</v>
      </c>
      <c r="B928" s="16" t="s">
        <v>1133</v>
      </c>
      <c r="C928" s="18">
        <v>621340</v>
      </c>
      <c r="D928" s="19" t="s">
        <v>1139</v>
      </c>
      <c r="E928" s="22">
        <v>7.5</v>
      </c>
      <c r="F928" s="12" t="e">
        <f>VLOOKUP(C928,#REF!,4,FALSE)</f>
        <v>#REF!</v>
      </c>
    </row>
    <row r="929" spans="1:6" ht="17" x14ac:dyDescent="0.2">
      <c r="A929" s="18" t="s">
        <v>1132</v>
      </c>
      <c r="B929" s="16" t="s">
        <v>1133</v>
      </c>
      <c r="C929" s="18">
        <v>621391</v>
      </c>
      <c r="D929" s="19" t="s">
        <v>1140</v>
      </c>
      <c r="E929" s="22">
        <v>7.5</v>
      </c>
      <c r="F929" s="12" t="e">
        <f>VLOOKUP(C929,#REF!,4,FALSE)</f>
        <v>#REF!</v>
      </c>
    </row>
    <row r="930" spans="1:6" ht="17" x14ac:dyDescent="0.2">
      <c r="A930" s="18" t="s">
        <v>1132</v>
      </c>
      <c r="B930" s="16" t="s">
        <v>1133</v>
      </c>
      <c r="C930" s="18">
        <v>621399</v>
      </c>
      <c r="D930" s="19" t="s">
        <v>1141</v>
      </c>
      <c r="E930" s="22">
        <v>7.5</v>
      </c>
      <c r="F930" s="12" t="e">
        <f>VLOOKUP(C930,#REF!,4,FALSE)</f>
        <v>#REF!</v>
      </c>
    </row>
    <row r="931" spans="1:6" ht="17" x14ac:dyDescent="0.2">
      <c r="A931" s="18" t="s">
        <v>1132</v>
      </c>
      <c r="B931" s="16" t="s">
        <v>1133</v>
      </c>
      <c r="C931" s="18">
        <v>621410</v>
      </c>
      <c r="D931" s="19" t="s">
        <v>1142</v>
      </c>
      <c r="E931" s="22">
        <v>11</v>
      </c>
      <c r="F931" s="12" t="e">
        <f>VLOOKUP(C931,#REF!,4,FALSE)</f>
        <v>#REF!</v>
      </c>
    </row>
    <row r="932" spans="1:6" ht="17" x14ac:dyDescent="0.2">
      <c r="A932" s="18" t="s">
        <v>1132</v>
      </c>
      <c r="B932" s="16" t="s">
        <v>1133</v>
      </c>
      <c r="C932" s="18">
        <v>621420</v>
      </c>
      <c r="D932" s="19" t="s">
        <v>1143</v>
      </c>
      <c r="E932" s="22">
        <v>15</v>
      </c>
      <c r="F932" s="12" t="e">
        <f>VLOOKUP(C932,#REF!,4,FALSE)</f>
        <v>#REF!</v>
      </c>
    </row>
    <row r="933" spans="1:6" ht="17" x14ac:dyDescent="0.2">
      <c r="A933" s="18" t="s">
        <v>1132</v>
      </c>
      <c r="B933" s="16" t="s">
        <v>1133</v>
      </c>
      <c r="C933" s="18">
        <v>621491</v>
      </c>
      <c r="D933" s="19" t="s">
        <v>1144</v>
      </c>
      <c r="E933" s="22">
        <v>32.5</v>
      </c>
      <c r="F933" s="12" t="e">
        <f>VLOOKUP(C933,#REF!,4,FALSE)</f>
        <v>#REF!</v>
      </c>
    </row>
    <row r="934" spans="1:6" ht="17" x14ac:dyDescent="0.2">
      <c r="A934" s="18" t="s">
        <v>1132</v>
      </c>
      <c r="B934" s="16" t="s">
        <v>1133</v>
      </c>
      <c r="C934" s="18">
        <v>621492</v>
      </c>
      <c r="D934" s="19" t="s">
        <v>1145</v>
      </c>
      <c r="E934" s="22">
        <v>38.5</v>
      </c>
      <c r="F934" s="12" t="e">
        <f>VLOOKUP(C934,#REF!,4,FALSE)</f>
        <v>#REF!</v>
      </c>
    </row>
    <row r="935" spans="1:6" ht="17" x14ac:dyDescent="0.2">
      <c r="A935" s="18" t="s">
        <v>1132</v>
      </c>
      <c r="B935" s="16" t="s">
        <v>1133</v>
      </c>
      <c r="C935" s="18">
        <v>621493</v>
      </c>
      <c r="D935" s="19" t="s">
        <v>1146</v>
      </c>
      <c r="E935" s="22">
        <v>15</v>
      </c>
      <c r="F935" s="12" t="e">
        <f>VLOOKUP(C935,#REF!,4,FALSE)</f>
        <v>#REF!</v>
      </c>
    </row>
    <row r="936" spans="1:6" ht="17" x14ac:dyDescent="0.2">
      <c r="A936" s="18" t="s">
        <v>1132</v>
      </c>
      <c r="B936" s="16" t="s">
        <v>1133</v>
      </c>
      <c r="C936" s="18">
        <v>621498</v>
      </c>
      <c r="D936" s="19" t="s">
        <v>1147</v>
      </c>
      <c r="E936" s="22">
        <v>20.5</v>
      </c>
      <c r="F936" s="12" t="e">
        <f>VLOOKUP(C936,#REF!,4,FALSE)</f>
        <v>#REF!</v>
      </c>
    </row>
    <row r="937" spans="1:6" ht="17" x14ac:dyDescent="0.2">
      <c r="A937" s="18" t="s">
        <v>1132</v>
      </c>
      <c r="B937" s="16" t="s">
        <v>1133</v>
      </c>
      <c r="C937" s="18">
        <v>621511</v>
      </c>
      <c r="D937" s="19" t="s">
        <v>1148</v>
      </c>
      <c r="E937" s="22">
        <v>32.5</v>
      </c>
      <c r="F937" s="12" t="e">
        <f>VLOOKUP(C937,#REF!,4,FALSE)</f>
        <v>#REF!</v>
      </c>
    </row>
    <row r="938" spans="1:6" ht="17" x14ac:dyDescent="0.2">
      <c r="A938" s="18" t="s">
        <v>1132</v>
      </c>
      <c r="B938" s="16" t="s">
        <v>1133</v>
      </c>
      <c r="C938" s="18">
        <v>621512</v>
      </c>
      <c r="D938" s="19" t="s">
        <v>1149</v>
      </c>
      <c r="E938" s="22">
        <v>15</v>
      </c>
      <c r="F938" s="12" t="e">
        <f>VLOOKUP(C938,#REF!,4,FALSE)</f>
        <v>#REF!</v>
      </c>
    </row>
    <row r="939" spans="1:6" ht="17" x14ac:dyDescent="0.2">
      <c r="A939" s="18" t="s">
        <v>1132</v>
      </c>
      <c r="B939" s="16" t="s">
        <v>1133</v>
      </c>
      <c r="C939" s="18">
        <v>621610</v>
      </c>
      <c r="D939" s="19" t="s">
        <v>248</v>
      </c>
      <c r="E939" s="22">
        <v>15</v>
      </c>
      <c r="F939" s="12" t="e">
        <f>VLOOKUP(C939,#REF!,4,FALSE)</f>
        <v>#REF!</v>
      </c>
    </row>
    <row r="940" spans="1:6" ht="17" x14ac:dyDescent="0.2">
      <c r="A940" s="18" t="s">
        <v>1132</v>
      </c>
      <c r="B940" s="16" t="s">
        <v>1133</v>
      </c>
      <c r="C940" s="18">
        <v>621910</v>
      </c>
      <c r="D940" s="19" t="s">
        <v>1150</v>
      </c>
      <c r="E940" s="22">
        <v>15</v>
      </c>
      <c r="F940" s="12" t="e">
        <f>VLOOKUP(C940,#REF!,4,FALSE)</f>
        <v>#REF!</v>
      </c>
    </row>
    <row r="941" spans="1:6" ht="17" x14ac:dyDescent="0.2">
      <c r="A941" s="18" t="s">
        <v>1132</v>
      </c>
      <c r="B941" s="16" t="s">
        <v>1133</v>
      </c>
      <c r="C941" s="18">
        <v>621991</v>
      </c>
      <c r="D941" s="19" t="s">
        <v>1151</v>
      </c>
      <c r="E941" s="22">
        <v>32.5</v>
      </c>
      <c r="F941" s="12" t="e">
        <f>VLOOKUP(C941,#REF!,4,FALSE)</f>
        <v>#REF!</v>
      </c>
    </row>
    <row r="942" spans="1:6" ht="17" x14ac:dyDescent="0.2">
      <c r="A942" s="18" t="s">
        <v>1132</v>
      </c>
      <c r="B942" s="16" t="s">
        <v>1133</v>
      </c>
      <c r="C942" s="18">
        <v>621999</v>
      </c>
      <c r="D942" s="19" t="s">
        <v>1152</v>
      </c>
      <c r="E942" s="22">
        <v>15</v>
      </c>
      <c r="F942" s="12" t="e">
        <f>VLOOKUP(C942,#REF!,4,FALSE)</f>
        <v>#REF!</v>
      </c>
    </row>
    <row r="943" spans="1:6" ht="17" x14ac:dyDescent="0.2">
      <c r="A943" s="18" t="s">
        <v>1132</v>
      </c>
      <c r="B943" s="16" t="s">
        <v>1153</v>
      </c>
      <c r="C943" s="18">
        <v>622110</v>
      </c>
      <c r="D943" s="19" t="s">
        <v>1154</v>
      </c>
      <c r="E943" s="22">
        <v>38.5</v>
      </c>
      <c r="F943" s="12" t="e">
        <f>VLOOKUP(C943,#REF!,4,FALSE)</f>
        <v>#REF!</v>
      </c>
    </row>
    <row r="944" spans="1:6" ht="17" x14ac:dyDescent="0.2">
      <c r="A944" s="18" t="s">
        <v>1132</v>
      </c>
      <c r="B944" s="16" t="s">
        <v>1153</v>
      </c>
      <c r="C944" s="18">
        <v>622210</v>
      </c>
      <c r="D944" s="19" t="s">
        <v>1155</v>
      </c>
      <c r="E944" s="22">
        <v>38.5</v>
      </c>
      <c r="F944" s="12" t="e">
        <f>VLOOKUP(C944,#REF!,4,FALSE)</f>
        <v>#REF!</v>
      </c>
    </row>
    <row r="945" spans="1:6" ht="17" x14ac:dyDescent="0.2">
      <c r="A945" s="18" t="s">
        <v>1132</v>
      </c>
      <c r="B945" s="16" t="s">
        <v>1153</v>
      </c>
      <c r="C945" s="18">
        <v>622310</v>
      </c>
      <c r="D945" s="19" t="s">
        <v>1156</v>
      </c>
      <c r="E945" s="22">
        <v>38.5</v>
      </c>
      <c r="F945" s="12" t="e">
        <f>VLOOKUP(C945,#REF!,4,FALSE)</f>
        <v>#REF!</v>
      </c>
    </row>
    <row r="946" spans="1:6" ht="17" x14ac:dyDescent="0.2">
      <c r="A946" s="18" t="s">
        <v>1132</v>
      </c>
      <c r="B946" s="16" t="s">
        <v>1157</v>
      </c>
      <c r="C946" s="18">
        <v>623110</v>
      </c>
      <c r="D946" s="19" t="s">
        <v>1158</v>
      </c>
      <c r="E946" s="22">
        <v>27.5</v>
      </c>
      <c r="F946" s="12" t="e">
        <f>VLOOKUP(C946,#REF!,4,FALSE)</f>
        <v>#REF!</v>
      </c>
    </row>
    <row r="947" spans="1:6" ht="17" x14ac:dyDescent="0.2">
      <c r="A947" s="18" t="s">
        <v>1132</v>
      </c>
      <c r="B947" s="16" t="s">
        <v>1157</v>
      </c>
      <c r="C947" s="18">
        <v>623210</v>
      </c>
      <c r="D947" s="19" t="s">
        <v>1159</v>
      </c>
      <c r="E947" s="22">
        <v>15</v>
      </c>
      <c r="F947" s="12" t="e">
        <f>VLOOKUP(C947,#REF!,4,FALSE)</f>
        <v>#REF!</v>
      </c>
    </row>
    <row r="948" spans="1:6" ht="17" x14ac:dyDescent="0.2">
      <c r="A948" s="18" t="s">
        <v>1132</v>
      </c>
      <c r="B948" s="16" t="s">
        <v>1157</v>
      </c>
      <c r="C948" s="18">
        <v>623220</v>
      </c>
      <c r="D948" s="19" t="s">
        <v>1160</v>
      </c>
      <c r="E948" s="22">
        <v>15</v>
      </c>
      <c r="F948" s="12" t="e">
        <f>VLOOKUP(C948,#REF!,4,FALSE)</f>
        <v>#REF!</v>
      </c>
    </row>
    <row r="949" spans="1:6" ht="17" x14ac:dyDescent="0.2">
      <c r="A949" s="18" t="s">
        <v>1132</v>
      </c>
      <c r="B949" s="16" t="s">
        <v>1157</v>
      </c>
      <c r="C949" s="18">
        <v>623311</v>
      </c>
      <c r="D949" s="19" t="s">
        <v>1161</v>
      </c>
      <c r="E949" s="22">
        <v>27.5</v>
      </c>
      <c r="F949" s="12" t="e">
        <f>VLOOKUP(C949,#REF!,4,FALSE)</f>
        <v>#REF!</v>
      </c>
    </row>
    <row r="950" spans="1:6" ht="17" x14ac:dyDescent="0.2">
      <c r="A950" s="18" t="s">
        <v>1132</v>
      </c>
      <c r="B950" s="16" t="s">
        <v>1157</v>
      </c>
      <c r="C950" s="18">
        <v>623312</v>
      </c>
      <c r="D950" s="19" t="s">
        <v>1162</v>
      </c>
      <c r="E950" s="22">
        <v>11</v>
      </c>
      <c r="F950" s="12" t="e">
        <f>VLOOKUP(C950,#REF!,4,FALSE)</f>
        <v>#REF!</v>
      </c>
    </row>
    <row r="951" spans="1:6" ht="17" x14ac:dyDescent="0.2">
      <c r="A951" s="18" t="s">
        <v>1132</v>
      </c>
      <c r="B951" s="16" t="s">
        <v>1157</v>
      </c>
      <c r="C951" s="18">
        <v>623990</v>
      </c>
      <c r="D951" s="19" t="s">
        <v>1163</v>
      </c>
      <c r="E951" s="22">
        <v>11</v>
      </c>
      <c r="F951" s="12" t="e">
        <f>VLOOKUP(C951,#REF!,4,FALSE)</f>
        <v>#REF!</v>
      </c>
    </row>
    <row r="952" spans="1:6" ht="17" x14ac:dyDescent="0.2">
      <c r="A952" s="18" t="s">
        <v>1132</v>
      </c>
      <c r="B952" s="16" t="s">
        <v>1164</v>
      </c>
      <c r="C952" s="18">
        <v>624110</v>
      </c>
      <c r="D952" s="19" t="s">
        <v>1165</v>
      </c>
      <c r="E952" s="22">
        <v>11</v>
      </c>
      <c r="F952" s="12" t="e">
        <f>VLOOKUP(C952,#REF!,4,FALSE)</f>
        <v>#REF!</v>
      </c>
    </row>
    <row r="953" spans="1:6" ht="17" x14ac:dyDescent="0.2">
      <c r="A953" s="18" t="s">
        <v>1132</v>
      </c>
      <c r="B953" s="16" t="s">
        <v>1164</v>
      </c>
      <c r="C953" s="18">
        <v>624120</v>
      </c>
      <c r="D953" s="19" t="s">
        <v>1166</v>
      </c>
      <c r="E953" s="22">
        <v>11</v>
      </c>
      <c r="F953" s="12" t="e">
        <f>VLOOKUP(C953,#REF!,4,FALSE)</f>
        <v>#REF!</v>
      </c>
    </row>
    <row r="954" spans="1:6" ht="17" x14ac:dyDescent="0.2">
      <c r="A954" s="18" t="s">
        <v>1132</v>
      </c>
      <c r="B954" s="16" t="s">
        <v>1164</v>
      </c>
      <c r="C954" s="18">
        <v>624190</v>
      </c>
      <c r="D954" s="19" t="s">
        <v>1167</v>
      </c>
      <c r="E954" s="22">
        <v>11</v>
      </c>
      <c r="F954" s="12" t="e">
        <f>VLOOKUP(C954,#REF!,4,FALSE)</f>
        <v>#REF!</v>
      </c>
    </row>
    <row r="955" spans="1:6" ht="17" x14ac:dyDescent="0.2">
      <c r="A955" s="18" t="s">
        <v>1132</v>
      </c>
      <c r="B955" s="16" t="s">
        <v>1164</v>
      </c>
      <c r="C955" s="18">
        <v>624210</v>
      </c>
      <c r="D955" s="19" t="s">
        <v>1168</v>
      </c>
      <c r="E955" s="22">
        <v>11</v>
      </c>
      <c r="F955" s="12" t="e">
        <f>VLOOKUP(C955,#REF!,4,FALSE)</f>
        <v>#REF!</v>
      </c>
    </row>
    <row r="956" spans="1:6" ht="17" x14ac:dyDescent="0.2">
      <c r="A956" s="18" t="s">
        <v>1132</v>
      </c>
      <c r="B956" s="16" t="s">
        <v>1164</v>
      </c>
      <c r="C956" s="18">
        <v>624221</v>
      </c>
      <c r="D956" s="19" t="s">
        <v>1169</v>
      </c>
      <c r="E956" s="22">
        <v>11</v>
      </c>
      <c r="F956" s="12" t="e">
        <f>VLOOKUP(C956,#REF!,4,FALSE)</f>
        <v>#REF!</v>
      </c>
    </row>
    <row r="957" spans="1:6" ht="17" x14ac:dyDescent="0.2">
      <c r="A957" s="18" t="s">
        <v>1132</v>
      </c>
      <c r="B957" s="16" t="s">
        <v>1164</v>
      </c>
      <c r="C957" s="18">
        <v>624229</v>
      </c>
      <c r="D957" s="19" t="s">
        <v>1170</v>
      </c>
      <c r="E957" s="22">
        <v>15</v>
      </c>
      <c r="F957" s="12" t="e">
        <f>VLOOKUP(C957,#REF!,4,FALSE)</f>
        <v>#REF!</v>
      </c>
    </row>
    <row r="958" spans="1:6" ht="17" x14ac:dyDescent="0.2">
      <c r="A958" s="18" t="s">
        <v>1132</v>
      </c>
      <c r="B958" s="16" t="s">
        <v>1164</v>
      </c>
      <c r="C958" s="18">
        <v>624230</v>
      </c>
      <c r="D958" s="19" t="s">
        <v>1171</v>
      </c>
      <c r="E958" s="22">
        <v>32.5</v>
      </c>
      <c r="F958" s="12" t="e">
        <f>VLOOKUP(C958,#REF!,4,FALSE)</f>
        <v>#REF!</v>
      </c>
    </row>
    <row r="959" spans="1:6" ht="17" x14ac:dyDescent="0.2">
      <c r="A959" s="18" t="s">
        <v>1132</v>
      </c>
      <c r="B959" s="16" t="s">
        <v>1164</v>
      </c>
      <c r="C959" s="18">
        <v>624310</v>
      </c>
      <c r="D959" s="19" t="s">
        <v>1172</v>
      </c>
      <c r="E959" s="22">
        <v>11</v>
      </c>
      <c r="F959" s="12" t="e">
        <f>VLOOKUP(C959,#REF!,4,FALSE)</f>
        <v>#REF!</v>
      </c>
    </row>
    <row r="960" spans="1:6" ht="17" x14ac:dyDescent="0.2">
      <c r="A960" s="18" t="s">
        <v>1132</v>
      </c>
      <c r="B960" s="16" t="s">
        <v>1164</v>
      </c>
      <c r="C960" s="18">
        <v>624410</v>
      </c>
      <c r="D960" s="19" t="s">
        <v>1173</v>
      </c>
      <c r="E960" s="22">
        <v>7.5</v>
      </c>
      <c r="F960" s="12" t="e">
        <f>VLOOKUP(C960,#REF!,4,FALSE)</f>
        <v>#REF!</v>
      </c>
    </row>
    <row r="961" spans="1:6" ht="17" x14ac:dyDescent="0.2">
      <c r="A961" s="18" t="s">
        <v>1174</v>
      </c>
      <c r="B961" s="16" t="s">
        <v>1175</v>
      </c>
      <c r="C961" s="18">
        <v>711110</v>
      </c>
      <c r="D961" s="19" t="s">
        <v>1176</v>
      </c>
      <c r="E961" s="22">
        <v>20.5</v>
      </c>
      <c r="F961" s="12" t="e">
        <f>VLOOKUP(C961,#REF!,4,FALSE)</f>
        <v>#REF!</v>
      </c>
    </row>
    <row r="962" spans="1:6" ht="17" x14ac:dyDescent="0.2">
      <c r="A962" s="18" t="s">
        <v>1174</v>
      </c>
      <c r="B962" s="16" t="s">
        <v>1175</v>
      </c>
      <c r="C962" s="18">
        <v>711120</v>
      </c>
      <c r="D962" s="19" t="s">
        <v>1177</v>
      </c>
      <c r="E962" s="22">
        <v>11</v>
      </c>
      <c r="F962" s="12" t="e">
        <f>VLOOKUP(C962,#REF!,4,FALSE)</f>
        <v>#REF!</v>
      </c>
    </row>
    <row r="963" spans="1:6" ht="17" x14ac:dyDescent="0.2">
      <c r="A963" s="18" t="s">
        <v>1174</v>
      </c>
      <c r="B963" s="16" t="s">
        <v>1175</v>
      </c>
      <c r="C963" s="18">
        <v>711130</v>
      </c>
      <c r="D963" s="19" t="s">
        <v>1178</v>
      </c>
      <c r="E963" s="22">
        <v>11</v>
      </c>
      <c r="F963" s="12" t="e">
        <f>VLOOKUP(C963,#REF!,4,FALSE)</f>
        <v>#REF!</v>
      </c>
    </row>
    <row r="964" spans="1:6" ht="17" x14ac:dyDescent="0.2">
      <c r="A964" s="18" t="s">
        <v>1174</v>
      </c>
      <c r="B964" s="16" t="s">
        <v>1175</v>
      </c>
      <c r="C964" s="18">
        <v>711190</v>
      </c>
      <c r="D964" s="19" t="s">
        <v>1179</v>
      </c>
      <c r="E964" s="22">
        <v>27.5</v>
      </c>
      <c r="F964" s="12" t="e">
        <f>VLOOKUP(C964,#REF!,4,FALSE)</f>
        <v>#REF!</v>
      </c>
    </row>
    <row r="965" spans="1:6" ht="17" x14ac:dyDescent="0.2">
      <c r="A965" s="18" t="s">
        <v>1174</v>
      </c>
      <c r="B965" s="16" t="s">
        <v>1175</v>
      </c>
      <c r="C965" s="18">
        <v>711211</v>
      </c>
      <c r="D965" s="19" t="s">
        <v>1180</v>
      </c>
      <c r="E965" s="22">
        <v>38.5</v>
      </c>
      <c r="F965" s="12" t="e">
        <f>VLOOKUP(C965,#REF!,4,FALSE)</f>
        <v>#REF!</v>
      </c>
    </row>
    <row r="966" spans="1:6" ht="17" x14ac:dyDescent="0.2">
      <c r="A966" s="18" t="s">
        <v>1174</v>
      </c>
      <c r="B966" s="16" t="s">
        <v>1175</v>
      </c>
      <c r="C966" s="18">
        <v>711212</v>
      </c>
      <c r="D966" s="19" t="s">
        <v>1181</v>
      </c>
      <c r="E966" s="22">
        <v>38.5</v>
      </c>
      <c r="F966" s="12" t="e">
        <f>VLOOKUP(C966,#REF!,4,FALSE)</f>
        <v>#REF!</v>
      </c>
    </row>
    <row r="967" spans="1:6" ht="17" x14ac:dyDescent="0.2">
      <c r="A967" s="18" t="s">
        <v>1174</v>
      </c>
      <c r="B967" s="16" t="s">
        <v>1175</v>
      </c>
      <c r="C967" s="18">
        <v>711219</v>
      </c>
      <c r="D967" s="19" t="s">
        <v>1182</v>
      </c>
      <c r="E967" s="22">
        <v>11</v>
      </c>
      <c r="F967" s="12" t="e">
        <f>VLOOKUP(C967,#REF!,4,FALSE)</f>
        <v>#REF!</v>
      </c>
    </row>
    <row r="968" spans="1:6" ht="17" x14ac:dyDescent="0.2">
      <c r="A968" s="18" t="s">
        <v>1174</v>
      </c>
      <c r="B968" s="16" t="s">
        <v>1175</v>
      </c>
      <c r="C968" s="18">
        <v>711310</v>
      </c>
      <c r="D968" s="19" t="s">
        <v>1183</v>
      </c>
      <c r="E968" s="22">
        <v>32.5</v>
      </c>
      <c r="F968" s="12" t="e">
        <f>VLOOKUP(C968,#REF!,4,FALSE)</f>
        <v>#REF!</v>
      </c>
    </row>
    <row r="969" spans="1:6" ht="17" x14ac:dyDescent="0.2">
      <c r="A969" s="18" t="s">
        <v>1174</v>
      </c>
      <c r="B969" s="16" t="s">
        <v>1175</v>
      </c>
      <c r="C969" s="18">
        <v>711320</v>
      </c>
      <c r="D969" s="19" t="s">
        <v>1184</v>
      </c>
      <c r="E969" s="22">
        <v>15</v>
      </c>
      <c r="F969" s="12" t="e">
        <f>VLOOKUP(C969,#REF!,4,FALSE)</f>
        <v>#REF!</v>
      </c>
    </row>
    <row r="970" spans="1:6" ht="17" x14ac:dyDescent="0.2">
      <c r="A970" s="18" t="s">
        <v>1174</v>
      </c>
      <c r="B970" s="16" t="s">
        <v>1175</v>
      </c>
      <c r="C970" s="18">
        <v>711410</v>
      </c>
      <c r="D970" s="19" t="s">
        <v>1185</v>
      </c>
      <c r="E970" s="22">
        <v>11</v>
      </c>
      <c r="F970" s="12" t="e">
        <f>VLOOKUP(C970,#REF!,4,FALSE)</f>
        <v>#REF!</v>
      </c>
    </row>
    <row r="971" spans="1:6" ht="17" x14ac:dyDescent="0.2">
      <c r="A971" s="18" t="s">
        <v>1174</v>
      </c>
      <c r="B971" s="16" t="s">
        <v>1175</v>
      </c>
      <c r="C971" s="18">
        <v>711510</v>
      </c>
      <c r="D971" s="19" t="s">
        <v>1186</v>
      </c>
      <c r="E971" s="22">
        <v>7.5</v>
      </c>
      <c r="F971" s="12" t="e">
        <f>VLOOKUP(C971,#REF!,4,FALSE)</f>
        <v>#REF!</v>
      </c>
    </row>
    <row r="972" spans="1:6" ht="17" x14ac:dyDescent="0.2">
      <c r="A972" s="18" t="s">
        <v>1174</v>
      </c>
      <c r="B972" s="16" t="s">
        <v>1187</v>
      </c>
      <c r="C972" s="18">
        <v>712110</v>
      </c>
      <c r="D972" s="19" t="s">
        <v>1188</v>
      </c>
      <c r="E972" s="22">
        <v>27.5</v>
      </c>
      <c r="F972" s="12" t="e">
        <f>VLOOKUP(C972,#REF!,4,FALSE)</f>
        <v>#REF!</v>
      </c>
    </row>
    <row r="973" spans="1:6" ht="17" x14ac:dyDescent="0.2">
      <c r="A973" s="18" t="s">
        <v>1174</v>
      </c>
      <c r="B973" s="16" t="s">
        <v>1187</v>
      </c>
      <c r="C973" s="18">
        <v>712120</v>
      </c>
      <c r="D973" s="19" t="s">
        <v>249</v>
      </c>
      <c r="E973" s="22">
        <v>7.5</v>
      </c>
      <c r="F973" s="12" t="e">
        <f>VLOOKUP(C973,#REF!,4,FALSE)</f>
        <v>#REF!</v>
      </c>
    </row>
    <row r="974" spans="1:6" ht="17" x14ac:dyDescent="0.2">
      <c r="A974" s="18" t="s">
        <v>1174</v>
      </c>
      <c r="B974" s="16" t="s">
        <v>1187</v>
      </c>
      <c r="C974" s="18">
        <v>712130</v>
      </c>
      <c r="D974" s="19" t="s">
        <v>1189</v>
      </c>
      <c r="E974" s="22">
        <v>27.5</v>
      </c>
      <c r="F974" s="12" t="e">
        <f>VLOOKUP(C974,#REF!,4,FALSE)</f>
        <v>#REF!</v>
      </c>
    </row>
    <row r="975" spans="1:6" ht="17" x14ac:dyDescent="0.2">
      <c r="A975" s="18" t="s">
        <v>1174</v>
      </c>
      <c r="B975" s="16" t="s">
        <v>1187</v>
      </c>
      <c r="C975" s="18">
        <v>712190</v>
      </c>
      <c r="D975" s="19" t="s">
        <v>1190</v>
      </c>
      <c r="E975" s="22">
        <v>7.5</v>
      </c>
      <c r="F975" s="12" t="e">
        <f>VLOOKUP(C975,#REF!,4,FALSE)</f>
        <v>#REF!</v>
      </c>
    </row>
    <row r="976" spans="1:6" ht="17" x14ac:dyDescent="0.2">
      <c r="A976" s="18" t="s">
        <v>1174</v>
      </c>
      <c r="B976" s="16" t="s">
        <v>1191</v>
      </c>
      <c r="C976" s="18">
        <v>713110</v>
      </c>
      <c r="D976" s="19" t="s">
        <v>1192</v>
      </c>
      <c r="E976" s="22">
        <v>38.5</v>
      </c>
      <c r="F976" s="12" t="e">
        <f>VLOOKUP(C976,#REF!,4,FALSE)</f>
        <v>#REF!</v>
      </c>
    </row>
    <row r="977" spans="1:6" ht="17" x14ac:dyDescent="0.2">
      <c r="A977" s="18" t="s">
        <v>1174</v>
      </c>
      <c r="B977" s="16" t="s">
        <v>1191</v>
      </c>
      <c r="C977" s="18">
        <v>713120</v>
      </c>
      <c r="D977" s="19" t="s">
        <v>250</v>
      </c>
      <c r="E977" s="22">
        <v>7.5</v>
      </c>
      <c r="F977" s="12" t="e">
        <f>VLOOKUP(C977,#REF!,4,FALSE)</f>
        <v>#REF!</v>
      </c>
    </row>
    <row r="978" spans="1:6" ht="17" x14ac:dyDescent="0.2">
      <c r="A978" s="18" t="s">
        <v>1174</v>
      </c>
      <c r="B978" s="16" t="s">
        <v>1191</v>
      </c>
      <c r="C978" s="18">
        <v>713210</v>
      </c>
      <c r="D978" s="19" t="s">
        <v>251</v>
      </c>
      <c r="E978" s="22">
        <v>27.5</v>
      </c>
      <c r="F978" s="12" t="e">
        <f>VLOOKUP(C978,#REF!,4,FALSE)</f>
        <v>#REF!</v>
      </c>
    </row>
    <row r="979" spans="1:6" ht="17" x14ac:dyDescent="0.2">
      <c r="A979" s="18" t="s">
        <v>1174</v>
      </c>
      <c r="B979" s="16" t="s">
        <v>1191</v>
      </c>
      <c r="C979" s="18">
        <v>713290</v>
      </c>
      <c r="D979" s="19" t="s">
        <v>1193</v>
      </c>
      <c r="E979" s="22">
        <v>32.5</v>
      </c>
      <c r="F979" s="12" t="e">
        <f>VLOOKUP(C979,#REF!,4,FALSE)</f>
        <v>#REF!</v>
      </c>
    </row>
    <row r="980" spans="1:6" ht="17" x14ac:dyDescent="0.2">
      <c r="A980" s="18" t="s">
        <v>1174</v>
      </c>
      <c r="B980" s="16" t="s">
        <v>1191</v>
      </c>
      <c r="C980" s="18">
        <v>713910</v>
      </c>
      <c r="D980" s="19" t="s">
        <v>252</v>
      </c>
      <c r="E980" s="22">
        <v>15</v>
      </c>
      <c r="F980" s="12" t="e">
        <f>VLOOKUP(C980,#REF!,4,FALSE)</f>
        <v>#REF!</v>
      </c>
    </row>
    <row r="981" spans="1:6" ht="17" x14ac:dyDescent="0.2">
      <c r="A981" s="18" t="s">
        <v>1174</v>
      </c>
      <c r="B981" s="16" t="s">
        <v>1191</v>
      </c>
      <c r="C981" s="18">
        <v>713920</v>
      </c>
      <c r="D981" s="19" t="s">
        <v>253</v>
      </c>
      <c r="E981" s="22">
        <v>27.5</v>
      </c>
      <c r="F981" s="12" t="e">
        <f>VLOOKUP(C981,#REF!,4,FALSE)</f>
        <v>#REF!</v>
      </c>
    </row>
    <row r="982" spans="1:6" ht="17" x14ac:dyDescent="0.2">
      <c r="A982" s="18" t="s">
        <v>1174</v>
      </c>
      <c r="B982" s="16" t="s">
        <v>1191</v>
      </c>
      <c r="C982" s="18">
        <v>713930</v>
      </c>
      <c r="D982" s="19" t="s">
        <v>254</v>
      </c>
      <c r="E982" s="22">
        <v>7.5</v>
      </c>
      <c r="F982" s="12" t="e">
        <f>VLOOKUP(C982,#REF!,4,FALSE)</f>
        <v>#REF!</v>
      </c>
    </row>
    <row r="983" spans="1:6" ht="17" x14ac:dyDescent="0.2">
      <c r="A983" s="18" t="s">
        <v>1174</v>
      </c>
      <c r="B983" s="16" t="s">
        <v>1191</v>
      </c>
      <c r="C983" s="18">
        <v>713940</v>
      </c>
      <c r="D983" s="19" t="s">
        <v>1194</v>
      </c>
      <c r="E983" s="22">
        <v>7.5</v>
      </c>
      <c r="F983" s="12" t="e">
        <f>VLOOKUP(C983,#REF!,4,FALSE)</f>
        <v>#REF!</v>
      </c>
    </row>
    <row r="984" spans="1:6" ht="17" x14ac:dyDescent="0.2">
      <c r="A984" s="18" t="s">
        <v>1174</v>
      </c>
      <c r="B984" s="16" t="s">
        <v>1191</v>
      </c>
      <c r="C984" s="18">
        <v>713950</v>
      </c>
      <c r="D984" s="19" t="s">
        <v>255</v>
      </c>
      <c r="E984" s="22">
        <v>7.5</v>
      </c>
      <c r="F984" s="12" t="e">
        <f>VLOOKUP(C984,#REF!,4,FALSE)</f>
        <v>#REF!</v>
      </c>
    </row>
    <row r="985" spans="1:6" ht="17" x14ac:dyDescent="0.2">
      <c r="A985" s="18" t="s">
        <v>1174</v>
      </c>
      <c r="B985" s="16" t="s">
        <v>1191</v>
      </c>
      <c r="C985" s="18">
        <v>713990</v>
      </c>
      <c r="D985" s="19" t="s">
        <v>1195</v>
      </c>
      <c r="E985" s="22">
        <v>7.5</v>
      </c>
      <c r="F985" s="12" t="e">
        <f>VLOOKUP(C985,#REF!,4,FALSE)</f>
        <v>#REF!</v>
      </c>
    </row>
    <row r="986" spans="1:6" ht="17" x14ac:dyDescent="0.2">
      <c r="A986" s="18" t="s">
        <v>1196</v>
      </c>
      <c r="B986" s="16" t="s">
        <v>1197</v>
      </c>
      <c r="C986" s="18">
        <v>721110</v>
      </c>
      <c r="D986" s="19" t="s">
        <v>1198</v>
      </c>
      <c r="E986" s="22">
        <v>32.5</v>
      </c>
      <c r="F986" s="12" t="e">
        <f>VLOOKUP(C986,#REF!,4,FALSE)</f>
        <v>#REF!</v>
      </c>
    </row>
    <row r="987" spans="1:6" ht="17" x14ac:dyDescent="0.2">
      <c r="A987" s="18" t="s">
        <v>1196</v>
      </c>
      <c r="B987" s="16" t="s">
        <v>1197</v>
      </c>
      <c r="C987" s="18">
        <v>721120</v>
      </c>
      <c r="D987" s="19" t="s">
        <v>256</v>
      </c>
      <c r="E987" s="22">
        <v>32.5</v>
      </c>
      <c r="F987" s="12" t="e">
        <f>VLOOKUP(C987,#REF!,4,FALSE)</f>
        <v>#REF!</v>
      </c>
    </row>
    <row r="988" spans="1:6" ht="17" x14ac:dyDescent="0.2">
      <c r="A988" s="18" t="s">
        <v>1196</v>
      </c>
      <c r="B988" s="16" t="s">
        <v>1197</v>
      </c>
      <c r="C988" s="18">
        <v>721191</v>
      </c>
      <c r="D988" s="19" t="s">
        <v>1199</v>
      </c>
      <c r="E988" s="22">
        <v>7.5</v>
      </c>
      <c r="F988" s="12" t="e">
        <f>VLOOKUP(C988,#REF!,4,FALSE)</f>
        <v>#REF!</v>
      </c>
    </row>
    <row r="989" spans="1:6" ht="17" x14ac:dyDescent="0.2">
      <c r="A989" s="18" t="s">
        <v>1196</v>
      </c>
      <c r="B989" s="16" t="s">
        <v>1197</v>
      </c>
      <c r="C989" s="18">
        <v>721199</v>
      </c>
      <c r="D989" s="19" t="s">
        <v>1200</v>
      </c>
      <c r="E989" s="22">
        <v>7.5</v>
      </c>
      <c r="F989" s="12" t="e">
        <f>VLOOKUP(C989,#REF!,4,FALSE)</f>
        <v>#REF!</v>
      </c>
    </row>
    <row r="990" spans="1:6" ht="17" x14ac:dyDescent="0.2">
      <c r="A990" s="18" t="s">
        <v>1196</v>
      </c>
      <c r="B990" s="16" t="s">
        <v>1197</v>
      </c>
      <c r="C990" s="18">
        <v>721211</v>
      </c>
      <c r="D990" s="19" t="s">
        <v>1201</v>
      </c>
      <c r="E990" s="22">
        <v>7.5</v>
      </c>
      <c r="F990" s="12" t="e">
        <f>VLOOKUP(C990,#REF!,4,FALSE)</f>
        <v>#REF!</v>
      </c>
    </row>
    <row r="991" spans="1:6" ht="17" x14ac:dyDescent="0.2">
      <c r="A991" s="18" t="s">
        <v>1196</v>
      </c>
      <c r="B991" s="16" t="s">
        <v>1197</v>
      </c>
      <c r="C991" s="18">
        <v>721214</v>
      </c>
      <c r="D991" s="19" t="s">
        <v>1202</v>
      </c>
      <c r="E991" s="22">
        <v>7.5</v>
      </c>
      <c r="F991" s="12" t="e">
        <f>VLOOKUP(C991,#REF!,4,FALSE)</f>
        <v>#REF!</v>
      </c>
    </row>
    <row r="992" spans="1:6" ht="17" x14ac:dyDescent="0.2">
      <c r="A992" s="18" t="s">
        <v>1196</v>
      </c>
      <c r="B992" s="16" t="s">
        <v>1197</v>
      </c>
      <c r="C992" s="18">
        <v>721310</v>
      </c>
      <c r="D992" s="19" t="s">
        <v>1203</v>
      </c>
      <c r="E992" s="22">
        <v>7.5</v>
      </c>
      <c r="F992" s="12" t="e">
        <f>VLOOKUP(C992,#REF!,4,FALSE)</f>
        <v>#REF!</v>
      </c>
    </row>
    <row r="993" spans="1:6" ht="17" x14ac:dyDescent="0.2">
      <c r="A993" s="18" t="s">
        <v>1196</v>
      </c>
      <c r="B993" s="16" t="s">
        <v>1204</v>
      </c>
      <c r="C993" s="18">
        <v>722310</v>
      </c>
      <c r="D993" s="19" t="s">
        <v>257</v>
      </c>
      <c r="E993" s="22">
        <v>38.5</v>
      </c>
      <c r="F993" s="12" t="e">
        <f>VLOOKUP(C993,#REF!,4,FALSE)</f>
        <v>#REF!</v>
      </c>
    </row>
    <row r="994" spans="1:6" ht="17" x14ac:dyDescent="0.2">
      <c r="A994" s="18" t="s">
        <v>1196</v>
      </c>
      <c r="B994" s="16" t="s">
        <v>1204</v>
      </c>
      <c r="C994" s="18">
        <v>722320</v>
      </c>
      <c r="D994" s="19" t="s">
        <v>258</v>
      </c>
      <c r="E994" s="22">
        <v>7.5</v>
      </c>
      <c r="F994" s="12" t="e">
        <f>VLOOKUP(C994,#REF!,4,FALSE)</f>
        <v>#REF!</v>
      </c>
    </row>
    <row r="995" spans="1:6" ht="17" x14ac:dyDescent="0.2">
      <c r="A995" s="18" t="s">
        <v>1196</v>
      </c>
      <c r="B995" s="16" t="s">
        <v>1204</v>
      </c>
      <c r="C995" s="18">
        <v>722330</v>
      </c>
      <c r="D995" s="19" t="s">
        <v>259</v>
      </c>
      <c r="E995" s="22">
        <v>7.5</v>
      </c>
      <c r="F995" s="12" t="e">
        <f>VLOOKUP(C995,#REF!,4,FALSE)</f>
        <v>#REF!</v>
      </c>
    </row>
    <row r="996" spans="1:6" ht="17" x14ac:dyDescent="0.2">
      <c r="A996" s="18" t="s">
        <v>1196</v>
      </c>
      <c r="B996" s="16" t="s">
        <v>1204</v>
      </c>
      <c r="C996" s="18">
        <v>722410</v>
      </c>
      <c r="D996" s="19" t="s">
        <v>1205</v>
      </c>
      <c r="E996" s="22">
        <v>7.5</v>
      </c>
      <c r="F996" s="12" t="e">
        <f>VLOOKUP(C996,#REF!,4,FALSE)</f>
        <v>#REF!</v>
      </c>
    </row>
    <row r="997" spans="1:6" ht="17" x14ac:dyDescent="0.2">
      <c r="A997" s="18" t="s">
        <v>1196</v>
      </c>
      <c r="B997" s="16" t="s">
        <v>1204</v>
      </c>
      <c r="C997" s="18">
        <v>722511</v>
      </c>
      <c r="D997" s="19" t="s">
        <v>1206</v>
      </c>
      <c r="E997" s="22">
        <v>7.5</v>
      </c>
      <c r="F997" s="12" t="e">
        <f>VLOOKUP(C997,#REF!,4,FALSE)</f>
        <v>#REF!</v>
      </c>
    </row>
    <row r="998" spans="1:6" ht="17" x14ac:dyDescent="0.2">
      <c r="A998" s="18" t="s">
        <v>1196</v>
      </c>
      <c r="B998" s="16" t="s">
        <v>1204</v>
      </c>
      <c r="C998" s="18">
        <v>722513</v>
      </c>
      <c r="D998" s="19" t="s">
        <v>1207</v>
      </c>
      <c r="E998" s="22">
        <v>11</v>
      </c>
      <c r="F998" s="12" t="e">
        <f>VLOOKUP(C998,#REF!,4,FALSE)</f>
        <v>#REF!</v>
      </c>
    </row>
    <row r="999" spans="1:6" ht="17" x14ac:dyDescent="0.2">
      <c r="A999" s="18" t="s">
        <v>1196</v>
      </c>
      <c r="B999" s="16" t="s">
        <v>1204</v>
      </c>
      <c r="C999" s="18">
        <v>722514</v>
      </c>
      <c r="D999" s="19" t="s">
        <v>1208</v>
      </c>
      <c r="E999" s="22">
        <v>27.5</v>
      </c>
      <c r="F999" s="12" t="e">
        <f>VLOOKUP(C999,#REF!,4,FALSE)</f>
        <v>#REF!</v>
      </c>
    </row>
    <row r="1000" spans="1:6" ht="17" x14ac:dyDescent="0.2">
      <c r="A1000" s="18" t="s">
        <v>1196</v>
      </c>
      <c r="B1000" s="16" t="s">
        <v>1204</v>
      </c>
      <c r="C1000" s="18">
        <v>722515</v>
      </c>
      <c r="D1000" s="19" t="s">
        <v>1209</v>
      </c>
      <c r="E1000" s="22">
        <v>7.5</v>
      </c>
      <c r="F1000" s="12" t="e">
        <f>VLOOKUP(C1000,#REF!,4,FALSE)</f>
        <v>#REF!</v>
      </c>
    </row>
    <row r="1001" spans="1:6" ht="17" x14ac:dyDescent="0.2">
      <c r="A1001" s="18" t="s">
        <v>1210</v>
      </c>
      <c r="B1001" s="16" t="s">
        <v>1211</v>
      </c>
      <c r="C1001" s="18">
        <v>811111</v>
      </c>
      <c r="D1001" s="19" t="s">
        <v>1212</v>
      </c>
      <c r="E1001" s="22">
        <v>7.5</v>
      </c>
      <c r="F1001" s="12" t="e">
        <f>VLOOKUP(C1001,#REF!,4,FALSE)</f>
        <v>#REF!</v>
      </c>
    </row>
    <row r="1002" spans="1:6" ht="17" x14ac:dyDescent="0.2">
      <c r="A1002" s="18" t="s">
        <v>1210</v>
      </c>
      <c r="B1002" s="16" t="s">
        <v>1211</v>
      </c>
      <c r="C1002" s="18">
        <v>811112</v>
      </c>
      <c r="D1002" s="19" t="s">
        <v>1213</v>
      </c>
      <c r="E1002" s="22">
        <v>7.5</v>
      </c>
      <c r="F1002" s="12" t="e">
        <f>VLOOKUP(C1002,#REF!,4,FALSE)</f>
        <v>#REF!</v>
      </c>
    </row>
    <row r="1003" spans="1:6" ht="17" x14ac:dyDescent="0.2">
      <c r="A1003" s="18" t="s">
        <v>1210</v>
      </c>
      <c r="B1003" s="16" t="s">
        <v>1211</v>
      </c>
      <c r="C1003" s="18">
        <v>811113</v>
      </c>
      <c r="D1003" s="19" t="s">
        <v>1214</v>
      </c>
      <c r="E1003" s="22">
        <v>7.5</v>
      </c>
      <c r="F1003" s="12" t="e">
        <f>VLOOKUP(C1003,#REF!,4,FALSE)</f>
        <v>#REF!</v>
      </c>
    </row>
    <row r="1004" spans="1:6" ht="17" x14ac:dyDescent="0.2">
      <c r="A1004" s="18" t="s">
        <v>1210</v>
      </c>
      <c r="B1004" s="16" t="s">
        <v>1211</v>
      </c>
      <c r="C1004" s="18">
        <v>811118</v>
      </c>
      <c r="D1004" s="19" t="s">
        <v>1215</v>
      </c>
      <c r="E1004" s="22">
        <v>7.5</v>
      </c>
      <c r="F1004" s="12" t="e">
        <f>VLOOKUP(C1004,#REF!,4,FALSE)</f>
        <v>#REF!</v>
      </c>
    </row>
    <row r="1005" spans="1:6" ht="17" x14ac:dyDescent="0.2">
      <c r="A1005" s="18" t="s">
        <v>1210</v>
      </c>
      <c r="B1005" s="16" t="s">
        <v>1211</v>
      </c>
      <c r="C1005" s="18">
        <v>811121</v>
      </c>
      <c r="D1005" s="19" t="s">
        <v>1216</v>
      </c>
      <c r="E1005" s="22">
        <v>7.5</v>
      </c>
      <c r="F1005" s="12" t="e">
        <f>VLOOKUP(C1005,#REF!,4,FALSE)</f>
        <v>#REF!</v>
      </c>
    </row>
    <row r="1006" spans="1:6" ht="17" x14ac:dyDescent="0.2">
      <c r="A1006" s="18" t="s">
        <v>1210</v>
      </c>
      <c r="B1006" s="16" t="s">
        <v>1211</v>
      </c>
      <c r="C1006" s="18">
        <v>811122</v>
      </c>
      <c r="D1006" s="19" t="s">
        <v>1217</v>
      </c>
      <c r="E1006" s="22">
        <v>11</v>
      </c>
      <c r="F1006" s="12" t="e">
        <f>VLOOKUP(C1006,#REF!,4,FALSE)</f>
        <v>#REF!</v>
      </c>
    </row>
    <row r="1007" spans="1:6" ht="17" x14ac:dyDescent="0.2">
      <c r="A1007" s="18" t="s">
        <v>1210</v>
      </c>
      <c r="B1007" s="16" t="s">
        <v>1211</v>
      </c>
      <c r="C1007" s="18">
        <v>811191</v>
      </c>
      <c r="D1007" s="19" t="s">
        <v>1218</v>
      </c>
      <c r="E1007" s="22">
        <v>7.5</v>
      </c>
      <c r="F1007" s="12" t="e">
        <f>VLOOKUP(C1007,#REF!,4,FALSE)</f>
        <v>#REF!</v>
      </c>
    </row>
    <row r="1008" spans="1:6" ht="17" x14ac:dyDescent="0.2">
      <c r="A1008" s="18" t="s">
        <v>1210</v>
      </c>
      <c r="B1008" s="16" t="s">
        <v>1211</v>
      </c>
      <c r="C1008" s="18">
        <v>811192</v>
      </c>
      <c r="D1008" s="19" t="s">
        <v>1219</v>
      </c>
      <c r="E1008" s="22">
        <v>7.5</v>
      </c>
      <c r="F1008" s="12" t="e">
        <f>VLOOKUP(C1008,#REF!,4,FALSE)</f>
        <v>#REF!</v>
      </c>
    </row>
    <row r="1009" spans="1:6" ht="17" x14ac:dyDescent="0.2">
      <c r="A1009" s="18" t="s">
        <v>1210</v>
      </c>
      <c r="B1009" s="16" t="s">
        <v>1211</v>
      </c>
      <c r="C1009" s="18">
        <v>811198</v>
      </c>
      <c r="D1009" s="19" t="s">
        <v>1220</v>
      </c>
      <c r="E1009" s="22">
        <v>7.5</v>
      </c>
      <c r="F1009" s="12" t="e">
        <f>VLOOKUP(C1009,#REF!,4,FALSE)</f>
        <v>#REF!</v>
      </c>
    </row>
    <row r="1010" spans="1:6" ht="17" x14ac:dyDescent="0.2">
      <c r="A1010" s="18" t="s">
        <v>1210</v>
      </c>
      <c r="B1010" s="16" t="s">
        <v>1211</v>
      </c>
      <c r="C1010" s="18">
        <v>811211</v>
      </c>
      <c r="D1010" s="19" t="s">
        <v>1221</v>
      </c>
      <c r="E1010" s="22">
        <v>7.5</v>
      </c>
      <c r="F1010" s="12" t="e">
        <f>VLOOKUP(C1010,#REF!,4,FALSE)</f>
        <v>#REF!</v>
      </c>
    </row>
    <row r="1011" spans="1:6" ht="17" x14ac:dyDescent="0.2">
      <c r="A1011" s="18" t="s">
        <v>1210</v>
      </c>
      <c r="B1011" s="16" t="s">
        <v>1211</v>
      </c>
      <c r="C1011" s="18">
        <v>811212</v>
      </c>
      <c r="D1011" s="19" t="s">
        <v>1222</v>
      </c>
      <c r="E1011" s="22">
        <v>27.5</v>
      </c>
      <c r="F1011" s="12" t="e">
        <f>VLOOKUP(C1011,#REF!,4,FALSE)</f>
        <v>#REF!</v>
      </c>
    </row>
    <row r="1012" spans="1:6" ht="17" x14ac:dyDescent="0.2">
      <c r="A1012" s="18" t="s">
        <v>1210</v>
      </c>
      <c r="B1012" s="16" t="s">
        <v>1211</v>
      </c>
      <c r="C1012" s="18">
        <v>811213</v>
      </c>
      <c r="D1012" s="19" t="s">
        <v>1223</v>
      </c>
      <c r="E1012" s="22">
        <v>11</v>
      </c>
      <c r="F1012" s="12" t="e">
        <f>VLOOKUP(C1012,#REF!,4,FALSE)</f>
        <v>#REF!</v>
      </c>
    </row>
    <row r="1013" spans="1:6" ht="17" x14ac:dyDescent="0.2">
      <c r="A1013" s="18" t="s">
        <v>1210</v>
      </c>
      <c r="B1013" s="16" t="s">
        <v>1211</v>
      </c>
      <c r="C1013" s="18">
        <v>811219</v>
      </c>
      <c r="D1013" s="19" t="s">
        <v>1224</v>
      </c>
      <c r="E1013" s="22">
        <v>20.5</v>
      </c>
      <c r="F1013" s="12" t="e">
        <f>VLOOKUP(C1013,#REF!,4,FALSE)</f>
        <v>#REF!</v>
      </c>
    </row>
    <row r="1014" spans="1:6" ht="17" x14ac:dyDescent="0.2">
      <c r="A1014" s="18" t="s">
        <v>1210</v>
      </c>
      <c r="B1014" s="16" t="s">
        <v>1211</v>
      </c>
      <c r="C1014" s="18">
        <v>811310</v>
      </c>
      <c r="D1014" s="19" t="s">
        <v>1225</v>
      </c>
      <c r="E1014" s="22">
        <v>7.5</v>
      </c>
      <c r="F1014" s="12" t="e">
        <f>VLOOKUP(C1014,#REF!,4,FALSE)</f>
        <v>#REF!</v>
      </c>
    </row>
    <row r="1015" spans="1:6" ht="17" x14ac:dyDescent="0.2">
      <c r="A1015" s="18" t="s">
        <v>1210</v>
      </c>
      <c r="B1015" s="16" t="s">
        <v>1211</v>
      </c>
      <c r="C1015" s="18">
        <v>811411</v>
      </c>
      <c r="D1015" s="19" t="s">
        <v>1226</v>
      </c>
      <c r="E1015" s="22">
        <v>7.5</v>
      </c>
      <c r="F1015" s="12" t="e">
        <f>VLOOKUP(C1015,#REF!,4,FALSE)</f>
        <v>#REF!</v>
      </c>
    </row>
    <row r="1016" spans="1:6" ht="17" x14ac:dyDescent="0.2">
      <c r="A1016" s="18" t="s">
        <v>1210</v>
      </c>
      <c r="B1016" s="16" t="s">
        <v>1211</v>
      </c>
      <c r="C1016" s="18">
        <v>811412</v>
      </c>
      <c r="D1016" s="19" t="s">
        <v>1227</v>
      </c>
      <c r="E1016" s="22">
        <v>15</v>
      </c>
      <c r="F1016" s="12" t="e">
        <f>VLOOKUP(C1016,#REF!,4,FALSE)</f>
        <v>#REF!</v>
      </c>
    </row>
    <row r="1017" spans="1:6" ht="17" x14ac:dyDescent="0.2">
      <c r="A1017" s="18" t="s">
        <v>1210</v>
      </c>
      <c r="B1017" s="16" t="s">
        <v>1211</v>
      </c>
      <c r="C1017" s="18">
        <v>811420</v>
      </c>
      <c r="D1017" s="19" t="s">
        <v>260</v>
      </c>
      <c r="E1017" s="22">
        <v>7.5</v>
      </c>
      <c r="F1017" s="12" t="e">
        <f>VLOOKUP(C1017,#REF!,4,FALSE)</f>
        <v>#REF!</v>
      </c>
    </row>
    <row r="1018" spans="1:6" ht="17" x14ac:dyDescent="0.2">
      <c r="A1018" s="18" t="s">
        <v>1210</v>
      </c>
      <c r="B1018" s="16" t="s">
        <v>1211</v>
      </c>
      <c r="C1018" s="18">
        <v>811430</v>
      </c>
      <c r="D1018" s="19" t="s">
        <v>261</v>
      </c>
      <c r="E1018" s="22">
        <v>7.5</v>
      </c>
      <c r="F1018" s="12" t="e">
        <f>VLOOKUP(C1018,#REF!,4,FALSE)</f>
        <v>#REF!</v>
      </c>
    </row>
    <row r="1019" spans="1:6" ht="17" x14ac:dyDescent="0.2">
      <c r="A1019" s="18" t="s">
        <v>1210</v>
      </c>
      <c r="B1019" s="16" t="s">
        <v>1211</v>
      </c>
      <c r="C1019" s="18">
        <v>811490</v>
      </c>
      <c r="D1019" s="19" t="s">
        <v>1228</v>
      </c>
      <c r="E1019" s="22">
        <v>7.5</v>
      </c>
      <c r="F1019" s="12" t="e">
        <f>VLOOKUP(C1019,#REF!,4,FALSE)</f>
        <v>#REF!</v>
      </c>
    </row>
    <row r="1020" spans="1:6" ht="17" x14ac:dyDescent="0.2">
      <c r="A1020" s="18" t="s">
        <v>1210</v>
      </c>
      <c r="B1020" s="16" t="s">
        <v>1229</v>
      </c>
      <c r="C1020" s="18">
        <v>812111</v>
      </c>
      <c r="D1020" s="19" t="s">
        <v>1230</v>
      </c>
      <c r="E1020" s="22">
        <v>7.5</v>
      </c>
      <c r="F1020" s="12" t="e">
        <f>VLOOKUP(C1020,#REF!,4,FALSE)</f>
        <v>#REF!</v>
      </c>
    </row>
    <row r="1021" spans="1:6" ht="17" x14ac:dyDescent="0.2">
      <c r="A1021" s="18" t="s">
        <v>1210</v>
      </c>
      <c r="B1021" s="16" t="s">
        <v>1229</v>
      </c>
      <c r="C1021" s="18">
        <v>812112</v>
      </c>
      <c r="D1021" s="19" t="s">
        <v>1231</v>
      </c>
      <c r="E1021" s="22">
        <v>7.5</v>
      </c>
      <c r="F1021" s="12" t="e">
        <f>VLOOKUP(C1021,#REF!,4,FALSE)</f>
        <v>#REF!</v>
      </c>
    </row>
    <row r="1022" spans="1:6" ht="17" x14ac:dyDescent="0.2">
      <c r="A1022" s="18" t="s">
        <v>1210</v>
      </c>
      <c r="B1022" s="16" t="s">
        <v>1229</v>
      </c>
      <c r="C1022" s="18">
        <v>812113</v>
      </c>
      <c r="D1022" s="19" t="s">
        <v>1232</v>
      </c>
      <c r="E1022" s="22">
        <v>7.5</v>
      </c>
      <c r="F1022" s="12" t="e">
        <f>VLOOKUP(C1022,#REF!,4,FALSE)</f>
        <v>#REF!</v>
      </c>
    </row>
    <row r="1023" spans="1:6" ht="17" x14ac:dyDescent="0.2">
      <c r="A1023" s="18" t="s">
        <v>1210</v>
      </c>
      <c r="B1023" s="16" t="s">
        <v>1229</v>
      </c>
      <c r="C1023" s="18">
        <v>812191</v>
      </c>
      <c r="D1023" s="19" t="s">
        <v>1233</v>
      </c>
      <c r="E1023" s="22">
        <v>20.5</v>
      </c>
      <c r="F1023" s="12" t="e">
        <f>VLOOKUP(C1023,#REF!,4,FALSE)</f>
        <v>#REF!</v>
      </c>
    </row>
    <row r="1024" spans="1:6" ht="17" x14ac:dyDescent="0.2">
      <c r="A1024" s="18" t="s">
        <v>1210</v>
      </c>
      <c r="B1024" s="16" t="s">
        <v>1229</v>
      </c>
      <c r="C1024" s="18">
        <v>812199</v>
      </c>
      <c r="D1024" s="19" t="s">
        <v>1234</v>
      </c>
      <c r="E1024" s="22">
        <v>7.5</v>
      </c>
      <c r="F1024" s="12" t="e">
        <f>VLOOKUP(C1024,#REF!,4,FALSE)</f>
        <v>#REF!</v>
      </c>
    </row>
    <row r="1025" spans="1:6" ht="17" x14ac:dyDescent="0.2">
      <c r="A1025" s="18" t="s">
        <v>1210</v>
      </c>
      <c r="B1025" s="16" t="s">
        <v>1229</v>
      </c>
      <c r="C1025" s="18">
        <v>812210</v>
      </c>
      <c r="D1025" s="19" t="s">
        <v>1235</v>
      </c>
      <c r="E1025" s="22">
        <v>7.5</v>
      </c>
      <c r="F1025" s="12" t="e">
        <f>VLOOKUP(C1025,#REF!,4,FALSE)</f>
        <v>#REF!</v>
      </c>
    </row>
    <row r="1026" spans="1:6" ht="17" x14ac:dyDescent="0.2">
      <c r="A1026" s="18" t="s">
        <v>1210</v>
      </c>
      <c r="B1026" s="16" t="s">
        <v>1229</v>
      </c>
      <c r="C1026" s="18">
        <v>812220</v>
      </c>
      <c r="D1026" s="19" t="s">
        <v>1236</v>
      </c>
      <c r="E1026" s="22">
        <v>20.5</v>
      </c>
      <c r="F1026" s="12" t="e">
        <f>VLOOKUP(C1026,#REF!,4,FALSE)</f>
        <v>#REF!</v>
      </c>
    </row>
    <row r="1027" spans="1:6" ht="17" x14ac:dyDescent="0.2">
      <c r="A1027" s="18" t="s">
        <v>1210</v>
      </c>
      <c r="B1027" s="16" t="s">
        <v>1229</v>
      </c>
      <c r="C1027" s="18">
        <v>812310</v>
      </c>
      <c r="D1027" s="19" t="s">
        <v>1237</v>
      </c>
      <c r="E1027" s="22">
        <v>7.5</v>
      </c>
      <c r="F1027" s="12" t="e">
        <f>VLOOKUP(C1027,#REF!,4,FALSE)</f>
        <v>#REF!</v>
      </c>
    </row>
    <row r="1028" spans="1:6" ht="17" x14ac:dyDescent="0.2">
      <c r="A1028" s="18" t="s">
        <v>1210</v>
      </c>
      <c r="B1028" s="16" t="s">
        <v>1229</v>
      </c>
      <c r="C1028" s="18">
        <v>812320</v>
      </c>
      <c r="D1028" s="19" t="s">
        <v>1238</v>
      </c>
      <c r="E1028" s="22">
        <v>5.5</v>
      </c>
      <c r="F1028" s="12" t="e">
        <f>VLOOKUP(C1028,#REF!,4,FALSE)</f>
        <v>#REF!</v>
      </c>
    </row>
    <row r="1029" spans="1:6" ht="17" x14ac:dyDescent="0.2">
      <c r="A1029" s="18" t="s">
        <v>1210</v>
      </c>
      <c r="B1029" s="16" t="s">
        <v>1229</v>
      </c>
      <c r="C1029" s="18">
        <v>812331</v>
      </c>
      <c r="D1029" s="19" t="s">
        <v>1239</v>
      </c>
      <c r="E1029" s="22">
        <v>32.5</v>
      </c>
      <c r="F1029" s="12" t="e">
        <f>VLOOKUP(C1029,#REF!,4,FALSE)</f>
        <v>#REF!</v>
      </c>
    </row>
    <row r="1030" spans="1:6" ht="17" x14ac:dyDescent="0.2">
      <c r="A1030" s="18" t="s">
        <v>1210</v>
      </c>
      <c r="B1030" s="16" t="s">
        <v>1229</v>
      </c>
      <c r="C1030" s="18">
        <v>812332</v>
      </c>
      <c r="D1030" s="19" t="s">
        <v>1240</v>
      </c>
      <c r="E1030" s="22">
        <v>38.5</v>
      </c>
      <c r="F1030" s="12" t="e">
        <f>VLOOKUP(C1030,#REF!,4,FALSE)</f>
        <v>#REF!</v>
      </c>
    </row>
    <row r="1031" spans="1:6" ht="17" x14ac:dyDescent="0.2">
      <c r="A1031" s="18" t="s">
        <v>1210</v>
      </c>
      <c r="B1031" s="16" t="s">
        <v>1229</v>
      </c>
      <c r="C1031" s="18">
        <v>812910</v>
      </c>
      <c r="D1031" s="19" t="s">
        <v>1241</v>
      </c>
      <c r="E1031" s="22">
        <v>7.5</v>
      </c>
      <c r="F1031" s="12" t="e">
        <f>VLOOKUP(C1031,#REF!,4,FALSE)</f>
        <v>#REF!</v>
      </c>
    </row>
    <row r="1032" spans="1:6" ht="17" x14ac:dyDescent="0.2">
      <c r="A1032" s="18" t="s">
        <v>1210</v>
      </c>
      <c r="B1032" s="16" t="s">
        <v>1229</v>
      </c>
      <c r="C1032" s="18">
        <v>812921</v>
      </c>
      <c r="D1032" s="19" t="s">
        <v>1242</v>
      </c>
      <c r="E1032" s="22">
        <v>20.5</v>
      </c>
      <c r="F1032" s="12" t="e">
        <f>VLOOKUP(C1032,#REF!,4,FALSE)</f>
        <v>#REF!</v>
      </c>
    </row>
    <row r="1033" spans="1:6" ht="17" x14ac:dyDescent="0.2">
      <c r="A1033" s="18" t="s">
        <v>1210</v>
      </c>
      <c r="B1033" s="16" t="s">
        <v>1229</v>
      </c>
      <c r="C1033" s="18">
        <v>812922</v>
      </c>
      <c r="D1033" s="19" t="s">
        <v>1243</v>
      </c>
      <c r="E1033" s="22">
        <v>15</v>
      </c>
      <c r="F1033" s="12" t="e">
        <f>VLOOKUP(C1033,#REF!,4,FALSE)</f>
        <v>#REF!</v>
      </c>
    </row>
    <row r="1034" spans="1:6" ht="17" x14ac:dyDescent="0.2">
      <c r="A1034" s="18" t="s">
        <v>1210</v>
      </c>
      <c r="B1034" s="16" t="s">
        <v>1229</v>
      </c>
      <c r="C1034" s="18">
        <v>812930</v>
      </c>
      <c r="D1034" s="19" t="s">
        <v>1244</v>
      </c>
      <c r="E1034" s="22">
        <v>38.5</v>
      </c>
      <c r="F1034" s="12" t="e">
        <f>VLOOKUP(C1034,#REF!,4,FALSE)</f>
        <v>#REF!</v>
      </c>
    </row>
    <row r="1035" spans="1:6" ht="17" x14ac:dyDescent="0.2">
      <c r="A1035" s="18" t="s">
        <v>1210</v>
      </c>
      <c r="B1035" s="16" t="s">
        <v>1229</v>
      </c>
      <c r="C1035" s="18">
        <v>812990</v>
      </c>
      <c r="D1035" s="19" t="s">
        <v>1245</v>
      </c>
      <c r="E1035" s="22">
        <v>7.5</v>
      </c>
      <c r="F1035" s="12" t="e">
        <f>VLOOKUP(C1035,#REF!,4,FALSE)</f>
        <v>#REF!</v>
      </c>
    </row>
    <row r="1036" spans="1:6" ht="17" x14ac:dyDescent="0.2">
      <c r="A1036" s="18" t="s">
        <v>1210</v>
      </c>
      <c r="B1036" s="16" t="s">
        <v>1246</v>
      </c>
      <c r="C1036" s="18">
        <v>813110</v>
      </c>
      <c r="D1036" s="19" t="s">
        <v>1247</v>
      </c>
      <c r="E1036" s="22">
        <v>7.5</v>
      </c>
      <c r="F1036" s="12" t="e">
        <f>VLOOKUP(C1036,#REF!,4,FALSE)</f>
        <v>#REF!</v>
      </c>
    </row>
    <row r="1037" spans="1:6" ht="17" x14ac:dyDescent="0.2">
      <c r="A1037" s="18" t="s">
        <v>1210</v>
      </c>
      <c r="B1037" s="16" t="s">
        <v>1246</v>
      </c>
      <c r="C1037" s="18">
        <v>813211</v>
      </c>
      <c r="D1037" s="19" t="s">
        <v>1248</v>
      </c>
      <c r="E1037" s="22">
        <v>32.5</v>
      </c>
      <c r="F1037" s="12" t="e">
        <f>VLOOKUP(C1037,#REF!,4,FALSE)</f>
        <v>#REF!</v>
      </c>
    </row>
    <row r="1038" spans="1:6" ht="17" x14ac:dyDescent="0.2">
      <c r="A1038" s="18" t="s">
        <v>1210</v>
      </c>
      <c r="B1038" s="16" t="s">
        <v>1246</v>
      </c>
      <c r="C1038" s="18">
        <v>813212</v>
      </c>
      <c r="D1038" s="19" t="s">
        <v>1249</v>
      </c>
      <c r="E1038" s="22">
        <v>27.5</v>
      </c>
      <c r="F1038" s="12" t="e">
        <f>VLOOKUP(C1038,#REF!,4,FALSE)</f>
        <v>#REF!</v>
      </c>
    </row>
    <row r="1039" spans="1:6" ht="17" x14ac:dyDescent="0.2">
      <c r="A1039" s="18" t="s">
        <v>1210</v>
      </c>
      <c r="B1039" s="16" t="s">
        <v>1246</v>
      </c>
      <c r="C1039" s="18">
        <v>813219</v>
      </c>
      <c r="D1039" s="19" t="s">
        <v>1250</v>
      </c>
      <c r="E1039" s="22">
        <v>38.5</v>
      </c>
      <c r="F1039" s="12" t="e">
        <f>VLOOKUP(C1039,#REF!,4,FALSE)</f>
        <v>#REF!</v>
      </c>
    </row>
    <row r="1040" spans="1:6" ht="17" x14ac:dyDescent="0.2">
      <c r="A1040" s="18" t="s">
        <v>1210</v>
      </c>
      <c r="B1040" s="16" t="s">
        <v>1246</v>
      </c>
      <c r="C1040" s="18">
        <v>813311</v>
      </c>
      <c r="D1040" s="19" t="s">
        <v>1251</v>
      </c>
      <c r="E1040" s="22">
        <v>27.5</v>
      </c>
      <c r="F1040" s="12" t="e">
        <f>VLOOKUP(C1040,#REF!,4,FALSE)</f>
        <v>#REF!</v>
      </c>
    </row>
    <row r="1041" spans="1:6" ht="17" x14ac:dyDescent="0.2">
      <c r="A1041" s="18" t="s">
        <v>1210</v>
      </c>
      <c r="B1041" s="16" t="s">
        <v>1246</v>
      </c>
      <c r="C1041" s="18">
        <v>813312</v>
      </c>
      <c r="D1041" s="19" t="s">
        <v>1252</v>
      </c>
      <c r="E1041" s="22">
        <v>15</v>
      </c>
      <c r="F1041" s="12" t="e">
        <f>VLOOKUP(C1041,#REF!,4,FALSE)</f>
        <v>#REF!</v>
      </c>
    </row>
    <row r="1042" spans="1:6" ht="17" x14ac:dyDescent="0.2">
      <c r="A1042" s="18" t="s">
        <v>1210</v>
      </c>
      <c r="B1042" s="16" t="s">
        <v>1246</v>
      </c>
      <c r="C1042" s="18">
        <v>813319</v>
      </c>
      <c r="D1042" s="19" t="s">
        <v>1253</v>
      </c>
      <c r="E1042" s="22">
        <v>7.5</v>
      </c>
      <c r="F1042" s="12" t="e">
        <f>VLOOKUP(C1042,#REF!,4,FALSE)</f>
        <v>#REF!</v>
      </c>
    </row>
    <row r="1043" spans="1:6" ht="17" x14ac:dyDescent="0.2">
      <c r="A1043" s="18" t="s">
        <v>1210</v>
      </c>
      <c r="B1043" s="16" t="s">
        <v>1246</v>
      </c>
      <c r="C1043" s="18">
        <v>813410</v>
      </c>
      <c r="D1043" s="19" t="s">
        <v>1254</v>
      </c>
      <c r="E1043" s="22">
        <v>7.5</v>
      </c>
      <c r="F1043" s="12" t="e">
        <f>VLOOKUP(C1043,#REF!,4,FALSE)</f>
        <v>#REF!</v>
      </c>
    </row>
    <row r="1044" spans="1:6" ht="17" x14ac:dyDescent="0.2">
      <c r="A1044" s="18" t="s">
        <v>1210</v>
      </c>
      <c r="B1044" s="16" t="s">
        <v>1246</v>
      </c>
      <c r="C1044" s="18">
        <v>813910</v>
      </c>
      <c r="D1044" s="19" t="s">
        <v>1255</v>
      </c>
      <c r="E1044" s="22">
        <v>7.5</v>
      </c>
      <c r="F1044" s="12" t="e">
        <f>VLOOKUP(C1044,#REF!,4,FALSE)</f>
        <v>#REF!</v>
      </c>
    </row>
    <row r="1045" spans="1:6" ht="17" x14ac:dyDescent="0.2">
      <c r="A1045" s="18" t="s">
        <v>1210</v>
      </c>
      <c r="B1045" s="16" t="s">
        <v>1246</v>
      </c>
      <c r="C1045" s="18">
        <v>813920</v>
      </c>
      <c r="D1045" s="19" t="s">
        <v>1256</v>
      </c>
      <c r="E1045" s="22">
        <v>15</v>
      </c>
      <c r="F1045" s="12" t="e">
        <f>VLOOKUP(C1045,#REF!,4,FALSE)</f>
        <v>#REF!</v>
      </c>
    </row>
    <row r="1046" spans="1:6" ht="17" x14ac:dyDescent="0.2">
      <c r="A1046" s="18" t="s">
        <v>1210</v>
      </c>
      <c r="B1046" s="16" t="s">
        <v>1246</v>
      </c>
      <c r="C1046" s="18">
        <v>813930</v>
      </c>
      <c r="D1046" s="19" t="s">
        <v>262</v>
      </c>
      <c r="E1046" s="22">
        <v>7.5</v>
      </c>
      <c r="F1046" s="12" t="e">
        <f>VLOOKUP(C1046,#REF!,4,FALSE)</f>
        <v>#REF!</v>
      </c>
    </row>
    <row r="1047" spans="1:6" ht="17" x14ac:dyDescent="0.2">
      <c r="A1047" s="18" t="s">
        <v>1210</v>
      </c>
      <c r="B1047" s="16" t="s">
        <v>1246</v>
      </c>
      <c r="C1047" s="18">
        <v>813940</v>
      </c>
      <c r="D1047" s="19" t="s">
        <v>1257</v>
      </c>
      <c r="E1047" s="22">
        <v>7.5</v>
      </c>
      <c r="F1047" s="12" t="e">
        <f>VLOOKUP(C1047,#REF!,4,FALSE)</f>
        <v>#REF!</v>
      </c>
    </row>
    <row r="1048" spans="1:6" ht="17" x14ac:dyDescent="0.2">
      <c r="A1048" s="18" t="s">
        <v>1210</v>
      </c>
      <c r="B1048" s="16" t="s">
        <v>1246</v>
      </c>
      <c r="C1048" s="18">
        <v>813990</v>
      </c>
      <c r="D1048" s="19" t="s">
        <v>263</v>
      </c>
      <c r="E1048" s="22">
        <v>7.5</v>
      </c>
      <c r="F1048" s="12" t="e">
        <f>VLOOKUP(C1048,#REF!,4,FALSE)</f>
        <v>#REF!</v>
      </c>
    </row>
    <row r="1049" spans="1:6" ht="17" x14ac:dyDescent="0.2">
      <c r="C1049" s="18">
        <v>999999</v>
      </c>
      <c r="D1049" s="19" t="s">
        <v>1269</v>
      </c>
      <c r="F1049" s="12" t="e">
        <f>VLOOKUP(C1049,#REF!,4,FALSE)</f>
        <v>#REF!</v>
      </c>
    </row>
  </sheetData>
  <autoFilter ref="C1:E1049" xr:uid="{00000000-0009-0000-0000-000001000000}"/>
  <hyperlinks>
    <hyperlink ref="B454:B480" location="'table of size standards'!A475" display="Subsector 336 – Transportation Equipment Manufacturing6" xr:uid="{7F807A6E-A1E6-1449-9B3D-FA098F55D1FB}"/>
  </hyperlinks>
  <printOptions horizontalCentered="1" gridLines="1"/>
  <pageMargins left="0.7" right="0.7" top="0.75" bottom="0.75" header="0.3" footer="0.3"/>
  <pageSetup scale="64" fitToHeight="50" orientation="portrait" r:id="rId1"/>
  <headerFooter>
    <oddFooter>&amp;R&amp;10Table of Small Business Size Standards
As of July 14, 2014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DD4F-9D04-EC4B-A96B-FEBEB80FA578}">
  <sheetPr>
    <pageSetUpPr fitToPage="1"/>
  </sheetPr>
  <dimension ref="A1:F1150"/>
  <sheetViews>
    <sheetView topLeftCell="A1101" zoomScaleNormal="100" workbookViewId="0">
      <selection activeCell="B1127" sqref="A1:XFD1048576"/>
    </sheetView>
  </sheetViews>
  <sheetFormatPr baseColWidth="10" defaultColWidth="9.1640625" defaultRowHeight="16" x14ac:dyDescent="0.2"/>
  <cols>
    <col min="1" max="1" width="49.6640625" style="10" customWidth="1"/>
    <col min="2" max="2" width="52.83203125" style="10" customWidth="1"/>
    <col min="3" max="3" width="15.5" style="34" customWidth="1"/>
    <col min="4" max="4" width="17.5" style="10" customWidth="1"/>
    <col min="5" max="5" width="19.1640625" style="12" customWidth="1"/>
    <col min="6" max="6" width="9.5" style="12" customWidth="1"/>
    <col min="7" max="16384" width="9.1640625" style="12"/>
  </cols>
  <sheetData>
    <row r="1" spans="1:5" s="8" customFormat="1" ht="68" x14ac:dyDescent="0.2">
      <c r="A1" s="8" t="s">
        <v>264</v>
      </c>
      <c r="B1" s="8" t="s">
        <v>265</v>
      </c>
      <c r="C1" s="9" t="s">
        <v>266</v>
      </c>
      <c r="D1" s="8" t="s">
        <v>267</v>
      </c>
      <c r="E1" s="8" t="s">
        <v>268</v>
      </c>
    </row>
    <row r="2" spans="1:5" ht="17" x14ac:dyDescent="0.2">
      <c r="B2" s="8" t="s">
        <v>269</v>
      </c>
      <c r="C2" s="9"/>
      <c r="D2" s="8"/>
      <c r="E2" s="11"/>
    </row>
    <row r="3" spans="1:5" s="17" customFormat="1" ht="19.5" customHeight="1" x14ac:dyDescent="0.2">
      <c r="A3" s="13" t="s">
        <v>270</v>
      </c>
      <c r="B3" s="13"/>
      <c r="C3" s="14"/>
      <c r="D3" s="15"/>
      <c r="E3" s="16"/>
    </row>
    <row r="4" spans="1:5" ht="17" x14ac:dyDescent="0.2">
      <c r="A4" s="18">
        <v>111110</v>
      </c>
      <c r="B4" s="19" t="s">
        <v>70</v>
      </c>
      <c r="C4" s="22">
        <v>1</v>
      </c>
      <c r="D4" s="21"/>
      <c r="E4" s="11"/>
    </row>
    <row r="5" spans="1:5" ht="17" x14ac:dyDescent="0.2">
      <c r="A5" s="18">
        <v>111120</v>
      </c>
      <c r="B5" s="19" t="s">
        <v>271</v>
      </c>
      <c r="C5" s="22">
        <v>1</v>
      </c>
      <c r="D5" s="21"/>
      <c r="E5" s="11"/>
    </row>
    <row r="6" spans="1:5" ht="17" x14ac:dyDescent="0.2">
      <c r="A6" s="18">
        <v>111130</v>
      </c>
      <c r="B6" s="19" t="s">
        <v>272</v>
      </c>
      <c r="C6" s="22">
        <v>1</v>
      </c>
      <c r="D6" s="21"/>
      <c r="E6" s="11"/>
    </row>
    <row r="7" spans="1:5" ht="17" x14ac:dyDescent="0.2">
      <c r="A7" s="18">
        <v>111140</v>
      </c>
      <c r="B7" s="19" t="s">
        <v>71</v>
      </c>
      <c r="C7" s="22">
        <v>1</v>
      </c>
      <c r="D7" s="21"/>
      <c r="E7" s="11"/>
    </row>
    <row r="8" spans="1:5" ht="17" x14ac:dyDescent="0.2">
      <c r="A8" s="18">
        <v>111150</v>
      </c>
      <c r="B8" s="19" t="s">
        <v>273</v>
      </c>
      <c r="C8" s="22">
        <v>1</v>
      </c>
      <c r="D8" s="21"/>
      <c r="E8" s="11"/>
    </row>
    <row r="9" spans="1:5" ht="17" x14ac:dyDescent="0.2">
      <c r="A9" s="18">
        <v>111160</v>
      </c>
      <c r="B9" s="19" t="s">
        <v>72</v>
      </c>
      <c r="C9" s="22">
        <v>1</v>
      </c>
      <c r="D9" s="21"/>
      <c r="E9" s="11"/>
    </row>
    <row r="10" spans="1:5" ht="17" x14ac:dyDescent="0.2">
      <c r="A10" s="18">
        <v>111191</v>
      </c>
      <c r="B10" s="19" t="s">
        <v>274</v>
      </c>
      <c r="C10" s="22">
        <v>1</v>
      </c>
      <c r="D10" s="21"/>
      <c r="E10" s="11"/>
    </row>
    <row r="11" spans="1:5" ht="17" x14ac:dyDescent="0.2">
      <c r="A11" s="18">
        <v>111199</v>
      </c>
      <c r="B11" s="19" t="s">
        <v>275</v>
      </c>
      <c r="C11" s="22">
        <v>1</v>
      </c>
      <c r="D11" s="21"/>
      <c r="E11" s="11"/>
    </row>
    <row r="12" spans="1:5" ht="17" x14ac:dyDescent="0.2">
      <c r="A12" s="18">
        <v>111211</v>
      </c>
      <c r="B12" s="19" t="s">
        <v>276</v>
      </c>
      <c r="C12" s="22">
        <v>1</v>
      </c>
      <c r="D12" s="21"/>
      <c r="E12" s="11"/>
    </row>
    <row r="13" spans="1:5" ht="17" x14ac:dyDescent="0.2">
      <c r="A13" s="18">
        <v>111219</v>
      </c>
      <c r="B13" s="19" t="s">
        <v>277</v>
      </c>
      <c r="C13" s="22">
        <v>1</v>
      </c>
      <c r="D13" s="21"/>
      <c r="E13" s="11"/>
    </row>
    <row r="14" spans="1:5" ht="17" x14ac:dyDescent="0.2">
      <c r="A14" s="18">
        <v>111310</v>
      </c>
      <c r="B14" s="19" t="s">
        <v>73</v>
      </c>
      <c r="C14" s="22">
        <v>1</v>
      </c>
      <c r="D14" s="21"/>
      <c r="E14" s="11"/>
    </row>
    <row r="15" spans="1:5" ht="17" x14ac:dyDescent="0.2">
      <c r="A15" s="18">
        <v>111320</v>
      </c>
      <c r="B15" s="19" t="s">
        <v>278</v>
      </c>
      <c r="C15" s="22">
        <v>1</v>
      </c>
      <c r="D15" s="21"/>
      <c r="E15" s="11"/>
    </row>
    <row r="16" spans="1:5" ht="17" x14ac:dyDescent="0.2">
      <c r="A16" s="18">
        <v>111331</v>
      </c>
      <c r="B16" s="19" t="s">
        <v>279</v>
      </c>
      <c r="C16" s="22">
        <v>1</v>
      </c>
      <c r="D16" s="21"/>
      <c r="E16" s="11"/>
    </row>
    <row r="17" spans="1:5" ht="17" x14ac:dyDescent="0.2">
      <c r="A17" s="18">
        <v>111332</v>
      </c>
      <c r="B17" s="19" t="s">
        <v>280</v>
      </c>
      <c r="C17" s="22">
        <v>1</v>
      </c>
      <c r="D17" s="21"/>
      <c r="E17" s="11"/>
    </row>
    <row r="18" spans="1:5" ht="17" x14ac:dyDescent="0.2">
      <c r="A18" s="18">
        <v>111333</v>
      </c>
      <c r="B18" s="19" t="s">
        <v>281</v>
      </c>
      <c r="C18" s="22">
        <v>1</v>
      </c>
      <c r="D18" s="21"/>
      <c r="E18" s="11"/>
    </row>
    <row r="19" spans="1:5" ht="17" x14ac:dyDescent="0.2">
      <c r="A19" s="18">
        <v>111334</v>
      </c>
      <c r="B19" s="19" t="s">
        <v>282</v>
      </c>
      <c r="C19" s="22">
        <v>1</v>
      </c>
      <c r="D19" s="21"/>
      <c r="E19" s="11"/>
    </row>
    <row r="20" spans="1:5" ht="17" x14ac:dyDescent="0.2">
      <c r="A20" s="18">
        <v>111335</v>
      </c>
      <c r="B20" s="19" t="s">
        <v>283</v>
      </c>
      <c r="C20" s="22">
        <v>1</v>
      </c>
      <c r="D20" s="21"/>
      <c r="E20" s="11"/>
    </row>
    <row r="21" spans="1:5" ht="17" x14ac:dyDescent="0.2">
      <c r="A21" s="18">
        <v>111336</v>
      </c>
      <c r="B21" s="19" t="s">
        <v>284</v>
      </c>
      <c r="C21" s="22">
        <v>1</v>
      </c>
      <c r="D21" s="21"/>
      <c r="E21" s="11"/>
    </row>
    <row r="22" spans="1:5" ht="17" x14ac:dyDescent="0.2">
      <c r="A22" s="18">
        <v>111339</v>
      </c>
      <c r="B22" s="19" t="s">
        <v>285</v>
      </c>
      <c r="C22" s="22">
        <v>1</v>
      </c>
      <c r="D22" s="21"/>
      <c r="E22" s="11"/>
    </row>
    <row r="23" spans="1:5" ht="17" x14ac:dyDescent="0.2">
      <c r="A23" s="18">
        <v>111411</v>
      </c>
      <c r="B23" s="19" t="s">
        <v>286</v>
      </c>
      <c r="C23" s="22">
        <v>1</v>
      </c>
      <c r="D23" s="21"/>
      <c r="E23" s="11"/>
    </row>
    <row r="24" spans="1:5" ht="17" x14ac:dyDescent="0.2">
      <c r="A24" s="18">
        <v>111419</v>
      </c>
      <c r="B24" s="19" t="s">
        <v>287</v>
      </c>
      <c r="C24" s="22">
        <v>1</v>
      </c>
      <c r="D24" s="21"/>
      <c r="E24" s="11"/>
    </row>
    <row r="25" spans="1:5" ht="17" x14ac:dyDescent="0.2">
      <c r="A25" s="18">
        <v>111421</v>
      </c>
      <c r="B25" s="19" t="s">
        <v>288</v>
      </c>
      <c r="C25" s="22">
        <v>1</v>
      </c>
      <c r="D25" s="21"/>
      <c r="E25" s="11"/>
    </row>
    <row r="26" spans="1:5" ht="17" x14ac:dyDescent="0.2">
      <c r="A26" s="18">
        <v>111422</v>
      </c>
      <c r="B26" s="19" t="s">
        <v>289</v>
      </c>
      <c r="C26" s="22">
        <v>1</v>
      </c>
      <c r="D26" s="21"/>
      <c r="E26" s="11"/>
    </row>
    <row r="27" spans="1:5" ht="17" x14ac:dyDescent="0.2">
      <c r="A27" s="18">
        <v>111910</v>
      </c>
      <c r="B27" s="19" t="s">
        <v>74</v>
      </c>
      <c r="C27" s="22">
        <v>1</v>
      </c>
      <c r="D27" s="21"/>
      <c r="E27" s="11"/>
    </row>
    <row r="28" spans="1:5" ht="17" x14ac:dyDescent="0.2">
      <c r="A28" s="18">
        <v>111920</v>
      </c>
      <c r="B28" s="19" t="s">
        <v>75</v>
      </c>
      <c r="C28" s="22">
        <v>1</v>
      </c>
      <c r="D28" s="21"/>
      <c r="E28" s="11"/>
    </row>
    <row r="29" spans="1:5" ht="17" x14ac:dyDescent="0.2">
      <c r="A29" s="18">
        <v>111930</v>
      </c>
      <c r="B29" s="19" t="s">
        <v>76</v>
      </c>
      <c r="C29" s="22">
        <v>1</v>
      </c>
      <c r="D29" s="21"/>
      <c r="E29" s="11"/>
    </row>
    <row r="30" spans="1:5" ht="17" x14ac:dyDescent="0.2">
      <c r="A30" s="18">
        <v>111940</v>
      </c>
      <c r="B30" s="19" t="s">
        <v>290</v>
      </c>
      <c r="C30" s="22">
        <v>1</v>
      </c>
      <c r="D30" s="21"/>
      <c r="E30" s="11"/>
    </row>
    <row r="31" spans="1:5" ht="17" x14ac:dyDescent="0.2">
      <c r="A31" s="18">
        <v>111991</v>
      </c>
      <c r="B31" s="19" t="s">
        <v>291</v>
      </c>
      <c r="C31" s="22">
        <v>1</v>
      </c>
      <c r="D31" s="21"/>
      <c r="E31" s="11"/>
    </row>
    <row r="32" spans="1:5" ht="17" x14ac:dyDescent="0.2">
      <c r="A32" s="18">
        <v>111992</v>
      </c>
      <c r="B32" s="19" t="s">
        <v>292</v>
      </c>
      <c r="C32" s="22">
        <v>1</v>
      </c>
      <c r="D32" s="21"/>
      <c r="E32" s="11"/>
    </row>
    <row r="33" spans="1:5" ht="17" x14ac:dyDescent="0.2">
      <c r="A33" s="18">
        <v>111998</v>
      </c>
      <c r="B33" s="19" t="s">
        <v>293</v>
      </c>
      <c r="C33" s="22">
        <v>1</v>
      </c>
      <c r="D33" s="21"/>
      <c r="E33" s="11"/>
    </row>
    <row r="34" spans="1:5" x14ac:dyDescent="0.2">
      <c r="A34" s="13" t="s">
        <v>294</v>
      </c>
      <c r="B34" s="13"/>
      <c r="C34" s="22"/>
      <c r="D34" s="15"/>
      <c r="E34" s="11"/>
    </row>
    <row r="35" spans="1:5" ht="17" x14ac:dyDescent="0.2">
      <c r="A35" s="18">
        <v>112111</v>
      </c>
      <c r="B35" s="19" t="s">
        <v>295</v>
      </c>
      <c r="C35" s="22">
        <v>1</v>
      </c>
      <c r="D35" s="21"/>
      <c r="E35" s="11"/>
    </row>
    <row r="36" spans="1:5" ht="17" x14ac:dyDescent="0.2">
      <c r="A36" s="18">
        <v>112112</v>
      </c>
      <c r="B36" s="19" t="s">
        <v>296</v>
      </c>
      <c r="C36" s="22">
        <v>8</v>
      </c>
      <c r="D36" s="15"/>
      <c r="E36" s="11"/>
    </row>
    <row r="37" spans="1:5" ht="17" x14ac:dyDescent="0.2">
      <c r="A37" s="18">
        <v>112120</v>
      </c>
      <c r="B37" s="19" t="s">
        <v>77</v>
      </c>
      <c r="C37" s="22">
        <v>1</v>
      </c>
      <c r="D37" s="21"/>
      <c r="E37" s="11"/>
    </row>
    <row r="38" spans="1:5" ht="17" x14ac:dyDescent="0.2">
      <c r="A38" s="18">
        <v>112210</v>
      </c>
      <c r="B38" s="19" t="s">
        <v>297</v>
      </c>
      <c r="C38" s="22">
        <v>1</v>
      </c>
      <c r="D38" s="21"/>
      <c r="E38" s="11"/>
    </row>
    <row r="39" spans="1:5" ht="17" x14ac:dyDescent="0.2">
      <c r="A39" s="18">
        <v>112310</v>
      </c>
      <c r="B39" s="19" t="s">
        <v>298</v>
      </c>
      <c r="C39" s="22">
        <v>16.5</v>
      </c>
      <c r="D39" s="15"/>
      <c r="E39" s="11"/>
    </row>
    <row r="40" spans="1:5" ht="17" x14ac:dyDescent="0.2">
      <c r="A40" s="18">
        <v>112320</v>
      </c>
      <c r="B40" s="19" t="s">
        <v>299</v>
      </c>
      <c r="C40" s="22">
        <v>1</v>
      </c>
      <c r="D40" s="21"/>
      <c r="E40" s="11"/>
    </row>
    <row r="41" spans="1:5" ht="17" x14ac:dyDescent="0.2">
      <c r="A41" s="18">
        <v>112330</v>
      </c>
      <c r="B41" s="19" t="s">
        <v>78</v>
      </c>
      <c r="C41" s="22">
        <v>1</v>
      </c>
      <c r="D41" s="21"/>
      <c r="E41" s="11"/>
    </row>
    <row r="42" spans="1:5" ht="17" x14ac:dyDescent="0.2">
      <c r="A42" s="18">
        <v>112340</v>
      </c>
      <c r="B42" s="19" t="s">
        <v>79</v>
      </c>
      <c r="C42" s="22">
        <v>1</v>
      </c>
      <c r="D42" s="21"/>
      <c r="E42" s="11"/>
    </row>
    <row r="43" spans="1:5" ht="17" x14ac:dyDescent="0.2">
      <c r="A43" s="18">
        <v>112390</v>
      </c>
      <c r="B43" s="19" t="s">
        <v>300</v>
      </c>
      <c r="C43" s="22">
        <v>1</v>
      </c>
      <c r="D43" s="21"/>
      <c r="E43" s="11"/>
    </row>
    <row r="44" spans="1:5" ht="17" x14ac:dyDescent="0.2">
      <c r="A44" s="18">
        <v>112410</v>
      </c>
      <c r="B44" s="19" t="s">
        <v>80</v>
      </c>
      <c r="C44" s="22">
        <v>1</v>
      </c>
      <c r="D44" s="21"/>
      <c r="E44" s="11"/>
    </row>
    <row r="45" spans="1:5" ht="17" x14ac:dyDescent="0.2">
      <c r="A45" s="18">
        <v>112420</v>
      </c>
      <c r="B45" s="19" t="s">
        <v>81</v>
      </c>
      <c r="C45" s="22">
        <v>1</v>
      </c>
      <c r="D45" s="21"/>
      <c r="E45" s="11"/>
    </row>
    <row r="46" spans="1:5" ht="17" x14ac:dyDescent="0.2">
      <c r="A46" s="18">
        <v>112511</v>
      </c>
      <c r="B46" s="19" t="s">
        <v>301</v>
      </c>
      <c r="C46" s="22">
        <v>1</v>
      </c>
      <c r="D46" s="21"/>
      <c r="E46" s="11"/>
    </row>
    <row r="47" spans="1:5" ht="17" x14ac:dyDescent="0.2">
      <c r="A47" s="18">
        <v>112512</v>
      </c>
      <c r="B47" s="19" t="s">
        <v>302</v>
      </c>
      <c r="C47" s="22">
        <v>1</v>
      </c>
      <c r="D47" s="21"/>
      <c r="E47" s="11"/>
    </row>
    <row r="48" spans="1:5" ht="17" x14ac:dyDescent="0.2">
      <c r="A48" s="18">
        <v>112519</v>
      </c>
      <c r="B48" s="19" t="s">
        <v>303</v>
      </c>
      <c r="C48" s="22">
        <v>1</v>
      </c>
      <c r="D48" s="21"/>
      <c r="E48" s="11"/>
    </row>
    <row r="49" spans="1:5" ht="17" x14ac:dyDescent="0.2">
      <c r="A49" s="18">
        <v>112910</v>
      </c>
      <c r="B49" s="19" t="s">
        <v>82</v>
      </c>
      <c r="C49" s="22">
        <v>1</v>
      </c>
      <c r="D49" s="21"/>
      <c r="E49" s="11"/>
    </row>
    <row r="50" spans="1:5" ht="17" x14ac:dyDescent="0.2">
      <c r="A50" s="18">
        <v>112920</v>
      </c>
      <c r="B50" s="19" t="s">
        <v>83</v>
      </c>
      <c r="C50" s="22">
        <v>1</v>
      </c>
      <c r="D50" s="21"/>
      <c r="E50" s="11"/>
    </row>
    <row r="51" spans="1:5" ht="17" x14ac:dyDescent="0.2">
      <c r="A51" s="18">
        <v>112930</v>
      </c>
      <c r="B51" s="19" t="s">
        <v>304</v>
      </c>
      <c r="C51" s="22">
        <v>1</v>
      </c>
      <c r="D51" s="21"/>
      <c r="E51" s="11"/>
    </row>
    <row r="52" spans="1:5" ht="17" x14ac:dyDescent="0.2">
      <c r="A52" s="18">
        <v>112990</v>
      </c>
      <c r="B52" s="19" t="s">
        <v>305</v>
      </c>
      <c r="C52" s="22">
        <v>1</v>
      </c>
      <c r="D52" s="21"/>
      <c r="E52" s="11"/>
    </row>
    <row r="53" spans="1:5" x14ac:dyDescent="0.2">
      <c r="A53" s="13" t="s">
        <v>306</v>
      </c>
      <c r="B53" s="13"/>
      <c r="C53" s="14"/>
      <c r="D53" s="15"/>
      <c r="E53" s="11"/>
    </row>
    <row r="54" spans="1:5" ht="17" x14ac:dyDescent="0.2">
      <c r="A54" s="18">
        <v>113110</v>
      </c>
      <c r="B54" s="19" t="s">
        <v>84</v>
      </c>
      <c r="C54" s="22">
        <v>12</v>
      </c>
      <c r="D54" s="15"/>
      <c r="E54" s="11"/>
    </row>
    <row r="55" spans="1:5" ht="17" x14ac:dyDescent="0.2">
      <c r="A55" s="18">
        <v>113210</v>
      </c>
      <c r="B55" s="19" t="s">
        <v>307</v>
      </c>
      <c r="C55" s="22">
        <v>12</v>
      </c>
      <c r="D55" s="15"/>
      <c r="E55" s="11"/>
    </row>
    <row r="56" spans="1:5" ht="17" x14ac:dyDescent="0.2">
      <c r="A56" s="18">
        <v>113310</v>
      </c>
      <c r="B56" s="19" t="s">
        <v>308</v>
      </c>
      <c r="C56" s="22"/>
      <c r="D56" s="23">
        <v>500</v>
      </c>
      <c r="E56" s="11"/>
    </row>
    <row r="57" spans="1:5" x14ac:dyDescent="0.2">
      <c r="A57" s="13" t="s">
        <v>309</v>
      </c>
      <c r="B57" s="13"/>
      <c r="C57" s="22"/>
      <c r="D57" s="23"/>
      <c r="E57" s="11"/>
    </row>
    <row r="58" spans="1:5" ht="17" x14ac:dyDescent="0.2">
      <c r="A58" s="18">
        <v>114111</v>
      </c>
      <c r="B58" s="19" t="s">
        <v>310</v>
      </c>
      <c r="C58" s="22">
        <v>22</v>
      </c>
      <c r="D58" s="23"/>
      <c r="E58" s="11"/>
    </row>
    <row r="59" spans="1:5" ht="17" x14ac:dyDescent="0.2">
      <c r="A59" s="18">
        <v>114112</v>
      </c>
      <c r="B59" s="19" t="s">
        <v>311</v>
      </c>
      <c r="C59" s="22">
        <v>6</v>
      </c>
      <c r="D59" s="23"/>
      <c r="E59" s="11"/>
    </row>
    <row r="60" spans="1:5" ht="17" x14ac:dyDescent="0.2">
      <c r="A60" s="18">
        <v>114119</v>
      </c>
      <c r="B60" s="19" t="s">
        <v>312</v>
      </c>
      <c r="C60" s="22">
        <v>8</v>
      </c>
      <c r="D60" s="23"/>
      <c r="E60" s="11"/>
    </row>
    <row r="61" spans="1:5" ht="17" x14ac:dyDescent="0.2">
      <c r="A61" s="18">
        <v>114210</v>
      </c>
      <c r="B61" s="19" t="s">
        <v>85</v>
      </c>
      <c r="C61" s="22">
        <v>6</v>
      </c>
      <c r="D61" s="23"/>
      <c r="E61" s="11"/>
    </row>
    <row r="62" spans="1:5" x14ac:dyDescent="0.2">
      <c r="A62" s="13" t="s">
        <v>313</v>
      </c>
      <c r="B62" s="13"/>
      <c r="C62" s="22"/>
      <c r="D62" s="23"/>
      <c r="E62" s="11"/>
    </row>
    <row r="63" spans="1:5" ht="17" x14ac:dyDescent="0.2">
      <c r="A63" s="18">
        <v>115111</v>
      </c>
      <c r="B63" s="19" t="s">
        <v>314</v>
      </c>
      <c r="C63" s="22">
        <v>12</v>
      </c>
      <c r="D63" s="23"/>
      <c r="E63" s="11"/>
    </row>
    <row r="64" spans="1:5" ht="17" x14ac:dyDescent="0.2">
      <c r="A64" s="18">
        <v>115112</v>
      </c>
      <c r="B64" s="19" t="s">
        <v>315</v>
      </c>
      <c r="C64" s="22">
        <v>8</v>
      </c>
      <c r="D64" s="23"/>
      <c r="E64" s="11"/>
    </row>
    <row r="65" spans="1:5" ht="17" x14ac:dyDescent="0.2">
      <c r="A65" s="18">
        <v>115113</v>
      </c>
      <c r="B65" s="19" t="s">
        <v>316</v>
      </c>
      <c r="C65" s="22">
        <v>8</v>
      </c>
      <c r="D65" s="23"/>
      <c r="E65" s="11"/>
    </row>
    <row r="66" spans="1:5" ht="17" x14ac:dyDescent="0.2">
      <c r="A66" s="18">
        <v>115114</v>
      </c>
      <c r="B66" s="19" t="s">
        <v>317</v>
      </c>
      <c r="C66" s="22">
        <v>30</v>
      </c>
      <c r="D66" s="23"/>
      <c r="E66" s="11"/>
    </row>
    <row r="67" spans="1:5" ht="17" x14ac:dyDescent="0.2">
      <c r="A67" s="18">
        <v>115115</v>
      </c>
      <c r="B67" s="19" t="s">
        <v>318</v>
      </c>
      <c r="C67" s="22">
        <v>16.5</v>
      </c>
      <c r="D67" s="23"/>
      <c r="E67" s="11"/>
    </row>
    <row r="68" spans="1:5" ht="17" x14ac:dyDescent="0.2">
      <c r="A68" s="18">
        <v>115116</v>
      </c>
      <c r="B68" s="19" t="s">
        <v>319</v>
      </c>
      <c r="C68" s="22">
        <v>8</v>
      </c>
      <c r="D68" s="23"/>
      <c r="E68" s="11"/>
    </row>
    <row r="69" spans="1:5" ht="17" x14ac:dyDescent="0.2">
      <c r="A69" s="18">
        <v>115210</v>
      </c>
      <c r="B69" s="19" t="s">
        <v>86</v>
      </c>
      <c r="C69" s="22">
        <v>8</v>
      </c>
      <c r="D69" s="23"/>
      <c r="E69" s="11"/>
    </row>
    <row r="70" spans="1:5" ht="17" x14ac:dyDescent="0.2">
      <c r="A70" s="18">
        <v>115310</v>
      </c>
      <c r="B70" s="19" t="s">
        <v>320</v>
      </c>
      <c r="C70" s="22">
        <v>8</v>
      </c>
      <c r="D70" s="23"/>
      <c r="E70" s="11"/>
    </row>
    <row r="71" spans="1:5" ht="20" x14ac:dyDescent="0.2">
      <c r="A71" s="18" t="s">
        <v>321</v>
      </c>
      <c r="B71" s="19" t="s">
        <v>322</v>
      </c>
      <c r="C71" s="22">
        <v>20.5</v>
      </c>
      <c r="D71" s="23"/>
      <c r="E71" s="30" t="s">
        <v>323</v>
      </c>
    </row>
    <row r="72" spans="1:5" ht="20" x14ac:dyDescent="0.2">
      <c r="A72" s="18" t="s">
        <v>324</v>
      </c>
      <c r="B72" s="19" t="s">
        <v>325</v>
      </c>
      <c r="C72" s="22">
        <v>20.5</v>
      </c>
      <c r="D72" s="23"/>
      <c r="E72" s="30" t="s">
        <v>323</v>
      </c>
    </row>
    <row r="73" spans="1:5" ht="17" x14ac:dyDescent="0.2">
      <c r="B73" s="25" t="s">
        <v>326</v>
      </c>
      <c r="C73" s="9"/>
      <c r="D73" s="26"/>
      <c r="E73" s="11"/>
    </row>
    <row r="74" spans="1:5" ht="19.5" customHeight="1" x14ac:dyDescent="0.2">
      <c r="A74" s="13" t="s">
        <v>327</v>
      </c>
      <c r="B74" s="13"/>
      <c r="C74" s="14"/>
      <c r="D74" s="23"/>
      <c r="E74" s="11"/>
    </row>
    <row r="75" spans="1:5" ht="17" x14ac:dyDescent="0.2">
      <c r="A75" s="39">
        <v>211120</v>
      </c>
      <c r="B75" s="40" t="s">
        <v>1274</v>
      </c>
      <c r="C75" s="41"/>
      <c r="D75" s="42">
        <v>1250</v>
      </c>
      <c r="E75" s="11"/>
    </row>
    <row r="76" spans="1:5" ht="17" x14ac:dyDescent="0.2">
      <c r="A76" s="39">
        <v>211130</v>
      </c>
      <c r="B76" s="40" t="s">
        <v>1275</v>
      </c>
      <c r="C76" s="41"/>
      <c r="D76" s="42">
        <v>1250</v>
      </c>
      <c r="E76" s="11"/>
    </row>
    <row r="77" spans="1:5" x14ac:dyDescent="0.2">
      <c r="A77" s="13" t="s">
        <v>330</v>
      </c>
      <c r="B77" s="13"/>
      <c r="C77" s="14"/>
      <c r="D77" s="23"/>
      <c r="E77" s="11"/>
    </row>
    <row r="78" spans="1:5" s="46" customFormat="1" ht="17" x14ac:dyDescent="0.2">
      <c r="A78" s="39">
        <v>212111</v>
      </c>
      <c r="B78" s="40" t="s">
        <v>331</v>
      </c>
      <c r="C78" s="43"/>
      <c r="D78" s="44">
        <v>1250</v>
      </c>
      <c r="E78" s="45"/>
    </row>
    <row r="79" spans="1:5" s="46" customFormat="1" ht="17" x14ac:dyDescent="0.2">
      <c r="A79" s="39">
        <v>212112</v>
      </c>
      <c r="B79" s="40" t="s">
        <v>332</v>
      </c>
      <c r="C79" s="43"/>
      <c r="D79" s="44">
        <v>1500</v>
      </c>
      <c r="E79" s="45"/>
    </row>
    <row r="80" spans="1:5" ht="17" x14ac:dyDescent="0.2">
      <c r="A80" s="18">
        <v>212113</v>
      </c>
      <c r="B80" s="19" t="s">
        <v>333</v>
      </c>
      <c r="C80" s="27"/>
      <c r="D80" s="23">
        <v>250</v>
      </c>
      <c r="E80" s="11"/>
    </row>
    <row r="81" spans="1:5" ht="17" x14ac:dyDescent="0.2">
      <c r="A81" s="18">
        <v>212210</v>
      </c>
      <c r="B81" s="19" t="s">
        <v>87</v>
      </c>
      <c r="C81" s="27"/>
      <c r="D81" s="23">
        <v>750</v>
      </c>
      <c r="E81" s="11"/>
    </row>
    <row r="82" spans="1:5" ht="17" x14ac:dyDescent="0.2">
      <c r="A82" s="18">
        <v>212221</v>
      </c>
      <c r="B82" s="19" t="s">
        <v>334</v>
      </c>
      <c r="C82" s="27"/>
      <c r="D82" s="23">
        <v>1500</v>
      </c>
      <c r="E82" s="11"/>
    </row>
    <row r="83" spans="1:5" ht="17" x14ac:dyDescent="0.2">
      <c r="A83" s="18">
        <v>212222</v>
      </c>
      <c r="B83" s="19" t="s">
        <v>335</v>
      </c>
      <c r="C83" s="27"/>
      <c r="D83" s="23">
        <v>250</v>
      </c>
      <c r="E83" s="11"/>
    </row>
    <row r="84" spans="1:5" ht="17" x14ac:dyDescent="0.2">
      <c r="A84" s="39">
        <v>212230</v>
      </c>
      <c r="B84" s="40" t="s">
        <v>1276</v>
      </c>
      <c r="C84" s="41"/>
      <c r="D84" s="47">
        <v>750</v>
      </c>
      <c r="E84" s="11"/>
    </row>
    <row r="85" spans="1:5" ht="17" x14ac:dyDescent="0.2">
      <c r="A85" s="18">
        <v>212291</v>
      </c>
      <c r="B85" s="19" t="s">
        <v>338</v>
      </c>
      <c r="C85" s="27"/>
      <c r="D85" s="23">
        <v>250</v>
      </c>
      <c r="E85" s="11"/>
    </row>
    <row r="86" spans="1:5" ht="17" x14ac:dyDescent="0.2">
      <c r="A86" s="18">
        <v>212299</v>
      </c>
      <c r="B86" s="19" t="s">
        <v>339</v>
      </c>
      <c r="C86" s="27"/>
      <c r="D86" s="23">
        <v>750</v>
      </c>
      <c r="E86" s="11"/>
    </row>
    <row r="87" spans="1:5" ht="17" x14ac:dyDescent="0.2">
      <c r="A87" s="18">
        <v>212311</v>
      </c>
      <c r="B87" s="19" t="s">
        <v>340</v>
      </c>
      <c r="C87" s="27"/>
      <c r="D87" s="23">
        <v>500</v>
      </c>
      <c r="E87" s="11"/>
    </row>
    <row r="88" spans="1:5" ht="17" x14ac:dyDescent="0.2">
      <c r="A88" s="18">
        <v>212312</v>
      </c>
      <c r="B88" s="19" t="s">
        <v>341</v>
      </c>
      <c r="C88" s="27"/>
      <c r="D88" s="23">
        <v>750</v>
      </c>
      <c r="E88" s="11"/>
    </row>
    <row r="89" spans="1:5" ht="17" x14ac:dyDescent="0.2">
      <c r="A89" s="18">
        <v>212313</v>
      </c>
      <c r="B89" s="19" t="s">
        <v>342</v>
      </c>
      <c r="C89" s="27"/>
      <c r="D89" s="23">
        <v>750</v>
      </c>
      <c r="E89" s="11"/>
    </row>
    <row r="90" spans="1:5" ht="17" x14ac:dyDescent="0.2">
      <c r="A90" s="18">
        <v>212319</v>
      </c>
      <c r="B90" s="19" t="s">
        <v>343</v>
      </c>
      <c r="C90" s="27"/>
      <c r="D90" s="23">
        <v>500</v>
      </c>
      <c r="E90" s="11"/>
    </row>
    <row r="91" spans="1:5" ht="17" x14ac:dyDescent="0.2">
      <c r="A91" s="18">
        <v>212321</v>
      </c>
      <c r="B91" s="19" t="s">
        <v>344</v>
      </c>
      <c r="C91" s="27"/>
      <c r="D91" s="23">
        <v>500</v>
      </c>
      <c r="E91" s="11"/>
    </row>
    <row r="92" spans="1:5" ht="17" x14ac:dyDescent="0.2">
      <c r="A92" s="18">
        <v>212322</v>
      </c>
      <c r="B92" s="19" t="s">
        <v>345</v>
      </c>
      <c r="C92" s="27"/>
      <c r="D92" s="23">
        <v>500</v>
      </c>
      <c r="E92" s="11"/>
    </row>
    <row r="93" spans="1:5" ht="17" x14ac:dyDescent="0.2">
      <c r="A93" s="18">
        <v>212324</v>
      </c>
      <c r="B93" s="19" t="s">
        <v>346</v>
      </c>
      <c r="C93" s="27"/>
      <c r="D93" s="23">
        <v>750</v>
      </c>
      <c r="E93" s="11"/>
    </row>
    <row r="94" spans="1:5" ht="17" x14ac:dyDescent="0.2">
      <c r="A94" s="18">
        <v>212325</v>
      </c>
      <c r="B94" s="19" t="s">
        <v>347</v>
      </c>
      <c r="C94" s="27"/>
      <c r="D94" s="23">
        <v>500</v>
      </c>
      <c r="E94" s="11"/>
    </row>
    <row r="95" spans="1:5" ht="17" x14ac:dyDescent="0.2">
      <c r="A95" s="18">
        <v>212391</v>
      </c>
      <c r="B95" s="19" t="s">
        <v>348</v>
      </c>
      <c r="C95" s="27"/>
      <c r="D95" s="23">
        <v>750</v>
      </c>
      <c r="E95" s="11"/>
    </row>
    <row r="96" spans="1:5" ht="17" x14ac:dyDescent="0.2">
      <c r="A96" s="18">
        <v>212392</v>
      </c>
      <c r="B96" s="19" t="s">
        <v>349</v>
      </c>
      <c r="C96" s="27"/>
      <c r="D96" s="23">
        <v>1000</v>
      </c>
      <c r="E96" s="11"/>
    </row>
    <row r="97" spans="1:5" ht="17" x14ac:dyDescent="0.2">
      <c r="A97" s="18">
        <v>212393</v>
      </c>
      <c r="B97" s="19" t="s">
        <v>350</v>
      </c>
      <c r="C97" s="27"/>
      <c r="D97" s="23">
        <v>500</v>
      </c>
      <c r="E97" s="11"/>
    </row>
    <row r="98" spans="1:5" ht="17" x14ac:dyDescent="0.2">
      <c r="A98" s="18">
        <v>212399</v>
      </c>
      <c r="B98" s="19" t="s">
        <v>351</v>
      </c>
      <c r="C98" s="27"/>
      <c r="D98" s="23">
        <v>500</v>
      </c>
      <c r="E98" s="11"/>
    </row>
    <row r="99" spans="1:5" x14ac:dyDescent="0.2">
      <c r="A99" s="13" t="s">
        <v>352</v>
      </c>
      <c r="B99" s="13"/>
      <c r="C99" s="14"/>
      <c r="D99" s="23"/>
      <c r="E99" s="11"/>
    </row>
    <row r="100" spans="1:5" ht="17" x14ac:dyDescent="0.2">
      <c r="A100" s="18">
        <v>213111</v>
      </c>
      <c r="B100" s="19" t="s">
        <v>88</v>
      </c>
      <c r="C100" s="27"/>
      <c r="D100" s="23">
        <v>1000</v>
      </c>
      <c r="E100" s="11"/>
    </row>
    <row r="101" spans="1:5" ht="17" x14ac:dyDescent="0.2">
      <c r="A101" s="18">
        <v>213112</v>
      </c>
      <c r="B101" s="19" t="s">
        <v>353</v>
      </c>
      <c r="C101" s="22">
        <v>41.5</v>
      </c>
      <c r="D101" s="23"/>
      <c r="E101" s="11"/>
    </row>
    <row r="102" spans="1:5" ht="19.5" customHeight="1" x14ac:dyDescent="0.2">
      <c r="A102" s="18">
        <v>213113</v>
      </c>
      <c r="B102" s="19" t="s">
        <v>354</v>
      </c>
      <c r="C102" s="22">
        <v>22</v>
      </c>
      <c r="D102" s="23"/>
      <c r="E102" s="11"/>
    </row>
    <row r="103" spans="1:5" ht="17" x14ac:dyDescent="0.2">
      <c r="A103" s="18">
        <v>213114</v>
      </c>
      <c r="B103" s="19" t="s">
        <v>355</v>
      </c>
      <c r="C103" s="22">
        <v>22</v>
      </c>
      <c r="D103" s="23"/>
      <c r="E103" s="11"/>
    </row>
    <row r="104" spans="1:5" ht="17" x14ac:dyDescent="0.2">
      <c r="A104" s="18">
        <v>213115</v>
      </c>
      <c r="B104" s="19" t="s">
        <v>356</v>
      </c>
      <c r="C104" s="22">
        <v>8</v>
      </c>
      <c r="D104" s="23"/>
      <c r="E104" s="11"/>
    </row>
    <row r="105" spans="1:5" ht="17" x14ac:dyDescent="0.2">
      <c r="B105" s="25" t="s">
        <v>357</v>
      </c>
      <c r="C105" s="9"/>
      <c r="D105" s="26"/>
      <c r="E105" s="11"/>
    </row>
    <row r="106" spans="1:5" x14ac:dyDescent="0.2">
      <c r="A106" s="13" t="s">
        <v>358</v>
      </c>
      <c r="B106" s="13"/>
      <c r="C106" s="22"/>
      <c r="D106" s="23"/>
      <c r="E106" s="11"/>
    </row>
    <row r="107" spans="1:5" ht="17" x14ac:dyDescent="0.2">
      <c r="A107" s="18">
        <v>221111</v>
      </c>
      <c r="B107" s="19" t="s">
        <v>359</v>
      </c>
      <c r="C107" s="22"/>
      <c r="D107" s="23">
        <v>500</v>
      </c>
      <c r="E107" s="30"/>
    </row>
    <row r="108" spans="1:5" ht="17" x14ac:dyDescent="0.2">
      <c r="A108" s="18">
        <v>221112</v>
      </c>
      <c r="B108" s="19" t="s">
        <v>360</v>
      </c>
      <c r="C108" s="22"/>
      <c r="D108" s="23">
        <v>750</v>
      </c>
      <c r="E108" s="30"/>
    </row>
    <row r="109" spans="1:5" ht="17" x14ac:dyDescent="0.2">
      <c r="A109" s="18">
        <v>221113</v>
      </c>
      <c r="B109" s="19" t="s">
        <v>361</v>
      </c>
      <c r="C109" s="22"/>
      <c r="D109" s="23">
        <v>750</v>
      </c>
      <c r="E109" s="30"/>
    </row>
    <row r="110" spans="1:5" ht="17" x14ac:dyDescent="0.2">
      <c r="A110" s="18">
        <v>221114</v>
      </c>
      <c r="B110" s="19" t="s">
        <v>362</v>
      </c>
      <c r="C110" s="22"/>
      <c r="D110" s="23">
        <v>250</v>
      </c>
      <c r="E110" s="30"/>
    </row>
    <row r="111" spans="1:5" ht="17" x14ac:dyDescent="0.2">
      <c r="A111" s="18">
        <v>221115</v>
      </c>
      <c r="B111" s="19" t="s">
        <v>363</v>
      </c>
      <c r="C111" s="22"/>
      <c r="D111" s="23">
        <v>250</v>
      </c>
      <c r="E111" s="30"/>
    </row>
    <row r="112" spans="1:5" ht="17" x14ac:dyDescent="0.2">
      <c r="A112" s="18">
        <v>221116</v>
      </c>
      <c r="B112" s="19" t="s">
        <v>364</v>
      </c>
      <c r="C112" s="22"/>
      <c r="D112" s="23">
        <v>250</v>
      </c>
      <c r="E112" s="30"/>
    </row>
    <row r="113" spans="1:5" ht="17" x14ac:dyDescent="0.2">
      <c r="A113" s="18">
        <v>221117</v>
      </c>
      <c r="B113" s="19" t="s">
        <v>365</v>
      </c>
      <c r="C113" s="22"/>
      <c r="D113" s="23">
        <v>250</v>
      </c>
      <c r="E113" s="30"/>
    </row>
    <row r="114" spans="1:5" ht="17" x14ac:dyDescent="0.2">
      <c r="A114" s="18">
        <v>221118</v>
      </c>
      <c r="B114" s="19" t="s">
        <v>366</v>
      </c>
      <c r="C114" s="22"/>
      <c r="D114" s="23">
        <v>250</v>
      </c>
      <c r="E114" s="30"/>
    </row>
    <row r="115" spans="1:5" ht="17" x14ac:dyDescent="0.2">
      <c r="A115" s="18">
        <v>221121</v>
      </c>
      <c r="B115" s="19" t="s">
        <v>367</v>
      </c>
      <c r="C115" s="22"/>
      <c r="D115" s="23">
        <v>500</v>
      </c>
      <c r="E115" s="30"/>
    </row>
    <row r="116" spans="1:5" ht="17" x14ac:dyDescent="0.2">
      <c r="A116" s="18">
        <v>221122</v>
      </c>
      <c r="B116" s="19" t="s">
        <v>368</v>
      </c>
      <c r="C116" s="22"/>
      <c r="D116" s="23">
        <v>1000</v>
      </c>
      <c r="E116" s="30"/>
    </row>
    <row r="117" spans="1:5" ht="17" x14ac:dyDescent="0.2">
      <c r="A117" s="18">
        <v>221210</v>
      </c>
      <c r="B117" s="19" t="s">
        <v>369</v>
      </c>
      <c r="C117" s="22"/>
      <c r="D117" s="23">
        <v>1000</v>
      </c>
      <c r="E117" s="11"/>
    </row>
    <row r="118" spans="1:5" ht="19.5" customHeight="1" x14ac:dyDescent="0.2">
      <c r="A118" s="18">
        <v>221310</v>
      </c>
      <c r="B118" s="19" t="s">
        <v>370</v>
      </c>
      <c r="C118" s="22">
        <v>30</v>
      </c>
      <c r="D118" s="23"/>
      <c r="E118" s="11"/>
    </row>
    <row r="119" spans="1:5" ht="17" x14ac:dyDescent="0.2">
      <c r="A119" s="18">
        <v>221320</v>
      </c>
      <c r="B119" s="19" t="s">
        <v>371</v>
      </c>
      <c r="C119" s="22">
        <v>22</v>
      </c>
      <c r="D119" s="23"/>
      <c r="E119" s="11"/>
    </row>
    <row r="120" spans="1:5" ht="17" x14ac:dyDescent="0.2">
      <c r="A120" s="18">
        <v>221330</v>
      </c>
      <c r="B120" s="19" t="s">
        <v>372</v>
      </c>
      <c r="C120" s="22">
        <v>16.5</v>
      </c>
      <c r="D120" s="23"/>
      <c r="E120" s="11"/>
    </row>
    <row r="121" spans="1:5" ht="17" x14ac:dyDescent="0.2">
      <c r="B121" s="25" t="s">
        <v>373</v>
      </c>
      <c r="C121" s="9"/>
      <c r="D121" s="26"/>
      <c r="E121" s="11"/>
    </row>
    <row r="122" spans="1:5" x14ac:dyDescent="0.2">
      <c r="A122" s="13" t="s">
        <v>374</v>
      </c>
      <c r="B122" s="13"/>
      <c r="C122" s="14"/>
      <c r="D122" s="23"/>
      <c r="E122" s="11"/>
    </row>
    <row r="123" spans="1:5" ht="34" x14ac:dyDescent="0.2">
      <c r="A123" s="18">
        <v>236115</v>
      </c>
      <c r="B123" s="19" t="s">
        <v>375</v>
      </c>
      <c r="C123" s="22">
        <v>39.5</v>
      </c>
      <c r="D123" s="23"/>
      <c r="E123" s="11"/>
    </row>
    <row r="124" spans="1:5" ht="34" x14ac:dyDescent="0.2">
      <c r="A124" s="18">
        <v>236116</v>
      </c>
      <c r="B124" s="19" t="s">
        <v>376</v>
      </c>
      <c r="C124" s="22">
        <v>39.5</v>
      </c>
      <c r="D124" s="23"/>
      <c r="E124" s="11"/>
    </row>
    <row r="125" spans="1:5" ht="17" x14ac:dyDescent="0.2">
      <c r="A125" s="18">
        <v>236117</v>
      </c>
      <c r="B125" s="19" t="s">
        <v>377</v>
      </c>
      <c r="C125" s="22">
        <v>39.5</v>
      </c>
      <c r="D125" s="23"/>
      <c r="E125" s="11"/>
    </row>
    <row r="126" spans="1:5" ht="17" x14ac:dyDescent="0.2">
      <c r="A126" s="18">
        <v>236118</v>
      </c>
      <c r="B126" s="19" t="s">
        <v>378</v>
      </c>
      <c r="C126" s="22">
        <v>39.5</v>
      </c>
      <c r="D126" s="23"/>
      <c r="E126" s="11"/>
    </row>
    <row r="127" spans="1:5" ht="17" x14ac:dyDescent="0.2">
      <c r="A127" s="18">
        <v>236210</v>
      </c>
      <c r="B127" s="19" t="s">
        <v>379</v>
      </c>
      <c r="C127" s="22">
        <v>39.5</v>
      </c>
      <c r="D127" s="23"/>
      <c r="E127" s="11"/>
    </row>
    <row r="128" spans="1:5" ht="17" x14ac:dyDescent="0.2">
      <c r="A128" s="18">
        <v>236220</v>
      </c>
      <c r="B128" s="19" t="s">
        <v>380</v>
      </c>
      <c r="C128" s="22">
        <v>39.5</v>
      </c>
      <c r="D128" s="23"/>
      <c r="E128" s="11"/>
    </row>
    <row r="129" spans="1:5" x14ac:dyDescent="0.2">
      <c r="A129" s="13" t="s">
        <v>381</v>
      </c>
      <c r="B129" s="13"/>
      <c r="C129" s="22"/>
      <c r="D129" s="23"/>
      <c r="E129" s="11"/>
    </row>
    <row r="130" spans="1:5" ht="17" x14ac:dyDescent="0.2">
      <c r="A130" s="18">
        <v>237110</v>
      </c>
      <c r="B130" s="19" t="s">
        <v>382</v>
      </c>
      <c r="C130" s="22">
        <v>39.5</v>
      </c>
      <c r="D130" s="23"/>
      <c r="E130" s="11"/>
    </row>
    <row r="131" spans="1:5" ht="17" x14ac:dyDescent="0.2">
      <c r="A131" s="18">
        <v>237120</v>
      </c>
      <c r="B131" s="19" t="s">
        <v>383</v>
      </c>
      <c r="C131" s="22">
        <v>39.5</v>
      </c>
      <c r="D131" s="23"/>
      <c r="E131" s="11"/>
    </row>
    <row r="132" spans="1:5" ht="34" x14ac:dyDescent="0.2">
      <c r="A132" s="18">
        <v>237130</v>
      </c>
      <c r="B132" s="19" t="s">
        <v>384</v>
      </c>
      <c r="C132" s="22">
        <v>39.5</v>
      </c>
      <c r="D132" s="23"/>
      <c r="E132" s="11"/>
    </row>
    <row r="133" spans="1:5" ht="17" x14ac:dyDescent="0.2">
      <c r="A133" s="18">
        <v>237210</v>
      </c>
      <c r="B133" s="19" t="s">
        <v>385</v>
      </c>
      <c r="C133" s="22">
        <v>30</v>
      </c>
      <c r="D133" s="23"/>
      <c r="E133" s="11"/>
    </row>
    <row r="134" spans="1:5" ht="17" x14ac:dyDescent="0.2">
      <c r="A134" s="18">
        <v>237310</v>
      </c>
      <c r="B134" s="19" t="s">
        <v>386</v>
      </c>
      <c r="C134" s="22">
        <v>39.5</v>
      </c>
      <c r="D134" s="23"/>
      <c r="E134" s="11"/>
    </row>
    <row r="135" spans="1:5" ht="17" x14ac:dyDescent="0.2">
      <c r="A135" s="18">
        <v>237990</v>
      </c>
      <c r="B135" s="19" t="s">
        <v>387</v>
      </c>
      <c r="C135" s="22">
        <v>39.5</v>
      </c>
      <c r="D135" s="23"/>
      <c r="E135" s="11"/>
    </row>
    <row r="136" spans="1:5" ht="20" x14ac:dyDescent="0.2">
      <c r="A136" s="18" t="s">
        <v>388</v>
      </c>
      <c r="B136" s="19" t="s">
        <v>389</v>
      </c>
      <c r="C136" s="22">
        <v>30</v>
      </c>
      <c r="D136" s="23"/>
      <c r="E136" s="30" t="s">
        <v>390</v>
      </c>
    </row>
    <row r="137" spans="1:5" x14ac:dyDescent="0.2">
      <c r="A137" s="13" t="s">
        <v>391</v>
      </c>
      <c r="B137" s="13"/>
      <c r="C137" s="22"/>
      <c r="D137" s="23"/>
      <c r="E137" s="11"/>
    </row>
    <row r="138" spans="1:5" ht="17" x14ac:dyDescent="0.2">
      <c r="A138" s="18">
        <v>238110</v>
      </c>
      <c r="B138" s="19" t="s">
        <v>392</v>
      </c>
      <c r="C138" s="22">
        <v>16.5</v>
      </c>
      <c r="D138" s="23"/>
      <c r="E138" s="11"/>
    </row>
    <row r="139" spans="1:5" ht="17" x14ac:dyDescent="0.2">
      <c r="A139" s="18">
        <v>238120</v>
      </c>
      <c r="B139" s="19" t="s">
        <v>393</v>
      </c>
      <c r="C139" s="22">
        <v>16.5</v>
      </c>
      <c r="D139" s="23"/>
      <c r="E139" s="11"/>
    </row>
    <row r="140" spans="1:5" ht="17" x14ac:dyDescent="0.2">
      <c r="A140" s="18">
        <v>238130</v>
      </c>
      <c r="B140" s="19" t="s">
        <v>394</v>
      </c>
      <c r="C140" s="22">
        <v>16.5</v>
      </c>
      <c r="D140" s="23"/>
      <c r="E140" s="11"/>
    </row>
    <row r="141" spans="1:5" ht="17" x14ac:dyDescent="0.2">
      <c r="A141" s="18">
        <v>238140</v>
      </c>
      <c r="B141" s="19" t="s">
        <v>395</v>
      </c>
      <c r="C141" s="22">
        <v>16.5</v>
      </c>
      <c r="D141" s="23"/>
      <c r="E141" s="11"/>
    </row>
    <row r="142" spans="1:5" ht="17" x14ac:dyDescent="0.2">
      <c r="A142" s="18">
        <v>238150</v>
      </c>
      <c r="B142" s="19" t="s">
        <v>396</v>
      </c>
      <c r="C142" s="22">
        <v>16.5</v>
      </c>
      <c r="D142" s="23"/>
      <c r="E142" s="11"/>
    </row>
    <row r="143" spans="1:5" ht="17" x14ac:dyDescent="0.2">
      <c r="A143" s="18">
        <v>238160</v>
      </c>
      <c r="B143" s="19" t="s">
        <v>397</v>
      </c>
      <c r="C143" s="22">
        <v>16.5</v>
      </c>
      <c r="D143" s="23"/>
      <c r="E143" s="11"/>
    </row>
    <row r="144" spans="1:5" ht="17" x14ac:dyDescent="0.2">
      <c r="A144" s="18">
        <v>238170</v>
      </c>
      <c r="B144" s="19" t="s">
        <v>398</v>
      </c>
      <c r="C144" s="22">
        <v>16.5</v>
      </c>
      <c r="D144" s="23"/>
      <c r="E144" s="11"/>
    </row>
    <row r="145" spans="1:5" ht="34" x14ac:dyDescent="0.2">
      <c r="A145" s="18">
        <v>238190</v>
      </c>
      <c r="B145" s="19" t="s">
        <v>399</v>
      </c>
      <c r="C145" s="22">
        <v>16.5</v>
      </c>
      <c r="D145" s="23"/>
      <c r="E145" s="11"/>
    </row>
    <row r="146" spans="1:5" ht="34" x14ac:dyDescent="0.2">
      <c r="A146" s="18">
        <v>238210</v>
      </c>
      <c r="B146" s="19" t="s">
        <v>89</v>
      </c>
      <c r="C146" s="22">
        <v>16.5</v>
      </c>
      <c r="D146" s="23"/>
      <c r="E146" s="11"/>
    </row>
    <row r="147" spans="1:5" ht="17" x14ac:dyDescent="0.2">
      <c r="A147" s="18">
        <v>238220</v>
      </c>
      <c r="B147" s="19" t="s">
        <v>400</v>
      </c>
      <c r="C147" s="22">
        <v>16.5</v>
      </c>
      <c r="D147" s="23"/>
      <c r="E147" s="11"/>
    </row>
    <row r="148" spans="1:5" ht="17" x14ac:dyDescent="0.2">
      <c r="A148" s="18">
        <v>238290</v>
      </c>
      <c r="B148" s="19" t="s">
        <v>401</v>
      </c>
      <c r="C148" s="22">
        <v>16.5</v>
      </c>
      <c r="D148" s="23"/>
      <c r="E148" s="11"/>
    </row>
    <row r="149" spans="1:5" ht="17" x14ac:dyDescent="0.2">
      <c r="A149" s="18">
        <v>238310</v>
      </c>
      <c r="B149" s="19" t="s">
        <v>402</v>
      </c>
      <c r="C149" s="22">
        <v>16.5</v>
      </c>
      <c r="D149" s="23"/>
      <c r="E149" s="11"/>
    </row>
    <row r="150" spans="1:5" ht="17" x14ac:dyDescent="0.2">
      <c r="A150" s="18">
        <v>238320</v>
      </c>
      <c r="B150" s="19" t="s">
        <v>90</v>
      </c>
      <c r="C150" s="22">
        <v>16.5</v>
      </c>
      <c r="D150" s="23"/>
      <c r="E150" s="11"/>
    </row>
    <row r="151" spans="1:5" ht="17" x14ac:dyDescent="0.2">
      <c r="A151" s="18">
        <v>238330</v>
      </c>
      <c r="B151" s="19" t="s">
        <v>91</v>
      </c>
      <c r="C151" s="22">
        <v>16.5</v>
      </c>
      <c r="D151" s="23"/>
      <c r="E151" s="11"/>
    </row>
    <row r="152" spans="1:5" ht="17" x14ac:dyDescent="0.2">
      <c r="A152" s="18">
        <v>238340</v>
      </c>
      <c r="B152" s="19" t="s">
        <v>92</v>
      </c>
      <c r="C152" s="22">
        <v>16.5</v>
      </c>
      <c r="D152" s="23"/>
      <c r="E152" s="11"/>
    </row>
    <row r="153" spans="1:5" ht="17" x14ac:dyDescent="0.2">
      <c r="A153" s="18">
        <v>238350</v>
      </c>
      <c r="B153" s="19" t="s">
        <v>93</v>
      </c>
      <c r="C153" s="22">
        <v>16.5</v>
      </c>
      <c r="D153" s="23"/>
      <c r="E153" s="11"/>
    </row>
    <row r="154" spans="1:5" ht="19.5" customHeight="1" x14ac:dyDescent="0.2">
      <c r="A154" s="18">
        <v>238390</v>
      </c>
      <c r="B154" s="19" t="s">
        <v>94</v>
      </c>
      <c r="C154" s="22">
        <v>16.5</v>
      </c>
      <c r="D154" s="23"/>
      <c r="E154" s="11"/>
    </row>
    <row r="155" spans="1:5" ht="17" x14ac:dyDescent="0.2">
      <c r="A155" s="18">
        <v>238910</v>
      </c>
      <c r="B155" s="19" t="s">
        <v>95</v>
      </c>
      <c r="C155" s="22">
        <v>16.5</v>
      </c>
      <c r="D155" s="23"/>
      <c r="E155" s="11"/>
    </row>
    <row r="156" spans="1:5" ht="17" x14ac:dyDescent="0.2">
      <c r="A156" s="18">
        <v>238990</v>
      </c>
      <c r="B156" s="19" t="s">
        <v>96</v>
      </c>
      <c r="C156" s="22">
        <v>16.5</v>
      </c>
      <c r="D156" s="23"/>
    </row>
    <row r="157" spans="1:5" ht="20" x14ac:dyDescent="0.2">
      <c r="A157" s="18" t="s">
        <v>1277</v>
      </c>
      <c r="B157" s="19" t="s">
        <v>1278</v>
      </c>
      <c r="C157" s="22">
        <v>16.5</v>
      </c>
      <c r="E157" s="30" t="s">
        <v>405</v>
      </c>
    </row>
    <row r="158" spans="1:5" ht="17" x14ac:dyDescent="0.2">
      <c r="B158" s="25" t="s">
        <v>406</v>
      </c>
      <c r="C158" s="9"/>
      <c r="D158" s="26"/>
      <c r="E158" s="11"/>
    </row>
    <row r="159" spans="1:5" x14ac:dyDescent="0.2">
      <c r="A159" s="13" t="s">
        <v>407</v>
      </c>
      <c r="B159" s="13"/>
      <c r="C159" s="14"/>
      <c r="D159" s="23"/>
      <c r="E159" s="11"/>
    </row>
    <row r="160" spans="1:5" ht="17" x14ac:dyDescent="0.2">
      <c r="A160" s="18">
        <v>311111</v>
      </c>
      <c r="B160" s="19" t="s">
        <v>408</v>
      </c>
      <c r="C160" s="27"/>
      <c r="D160" s="23">
        <v>1000</v>
      </c>
      <c r="E160" s="11"/>
    </row>
    <row r="161" spans="1:5" ht="17" x14ac:dyDescent="0.2">
      <c r="A161" s="18">
        <v>311119</v>
      </c>
      <c r="B161" s="19" t="s">
        <v>409</v>
      </c>
      <c r="C161" s="27"/>
      <c r="D161" s="23">
        <v>500</v>
      </c>
      <c r="E161" s="11"/>
    </row>
    <row r="162" spans="1:5" ht="17" x14ac:dyDescent="0.2">
      <c r="A162" s="18">
        <v>311211</v>
      </c>
      <c r="B162" s="19" t="s">
        <v>410</v>
      </c>
      <c r="C162" s="27"/>
      <c r="D162" s="23">
        <v>1000</v>
      </c>
      <c r="E162" s="11"/>
    </row>
    <row r="163" spans="1:5" ht="17" x14ac:dyDescent="0.2">
      <c r="A163" s="18">
        <v>311212</v>
      </c>
      <c r="B163" s="19" t="s">
        <v>411</v>
      </c>
      <c r="C163" s="27"/>
      <c r="D163" s="23">
        <v>500</v>
      </c>
      <c r="E163" s="11"/>
    </row>
    <row r="164" spans="1:5" ht="17" x14ac:dyDescent="0.2">
      <c r="A164" s="18">
        <v>311213</v>
      </c>
      <c r="B164" s="19" t="s">
        <v>412</v>
      </c>
      <c r="C164" s="27"/>
      <c r="D164" s="23">
        <v>500</v>
      </c>
      <c r="E164" s="11"/>
    </row>
    <row r="165" spans="1:5" ht="17" x14ac:dyDescent="0.2">
      <c r="A165" s="18">
        <v>311221</v>
      </c>
      <c r="B165" s="19" t="s">
        <v>413</v>
      </c>
      <c r="C165" s="27"/>
      <c r="D165" s="23">
        <v>1250</v>
      </c>
      <c r="E165" s="11"/>
    </row>
    <row r="166" spans="1:5" ht="17" x14ac:dyDescent="0.2">
      <c r="A166" s="18">
        <v>311224</v>
      </c>
      <c r="B166" s="19" t="s">
        <v>414</v>
      </c>
      <c r="C166" s="27"/>
      <c r="D166" s="23">
        <v>1000</v>
      </c>
      <c r="E166" s="11"/>
    </row>
    <row r="167" spans="1:5" ht="17" x14ac:dyDescent="0.2">
      <c r="A167" s="18">
        <v>311225</v>
      </c>
      <c r="B167" s="19" t="s">
        <v>415</v>
      </c>
      <c r="C167" s="27"/>
      <c r="D167" s="23">
        <v>1000</v>
      </c>
      <c r="E167" s="11"/>
    </row>
    <row r="168" spans="1:5" ht="17" x14ac:dyDescent="0.2">
      <c r="A168" s="18">
        <v>311230</v>
      </c>
      <c r="B168" s="19" t="s">
        <v>97</v>
      </c>
      <c r="C168" s="27"/>
      <c r="D168" s="23">
        <v>1000</v>
      </c>
      <c r="E168" s="11"/>
    </row>
    <row r="169" spans="1:5" ht="17" x14ac:dyDescent="0.2">
      <c r="A169" s="18">
        <v>311313</v>
      </c>
      <c r="B169" s="19" t="s">
        <v>416</v>
      </c>
      <c r="C169" s="27"/>
      <c r="D169" s="23">
        <v>750</v>
      </c>
      <c r="E169" s="11"/>
    </row>
    <row r="170" spans="1:5" ht="17" x14ac:dyDescent="0.2">
      <c r="A170" s="18">
        <v>311314</v>
      </c>
      <c r="B170" s="19" t="s">
        <v>417</v>
      </c>
      <c r="C170" s="27"/>
      <c r="D170" s="23">
        <v>1000</v>
      </c>
      <c r="E170" s="11"/>
    </row>
    <row r="171" spans="1:5" ht="17" x14ac:dyDescent="0.2">
      <c r="A171" s="18">
        <v>311340</v>
      </c>
      <c r="B171" s="19" t="s">
        <v>98</v>
      </c>
      <c r="C171" s="27"/>
      <c r="D171" s="23">
        <v>1000</v>
      </c>
      <c r="E171" s="11"/>
    </row>
    <row r="172" spans="1:5" ht="34" x14ac:dyDescent="0.2">
      <c r="A172" s="18">
        <v>311351</v>
      </c>
      <c r="B172" s="19" t="s">
        <v>418</v>
      </c>
      <c r="C172" s="27"/>
      <c r="D172" s="23">
        <v>1250</v>
      </c>
      <c r="E172" s="11"/>
    </row>
    <row r="173" spans="1:5" ht="17" x14ac:dyDescent="0.2">
      <c r="A173" s="18">
        <v>311352</v>
      </c>
      <c r="B173" s="19" t="s">
        <v>419</v>
      </c>
      <c r="C173" s="27"/>
      <c r="D173" s="23">
        <v>1000</v>
      </c>
      <c r="E173" s="11"/>
    </row>
    <row r="174" spans="1:5" ht="17" x14ac:dyDescent="0.2">
      <c r="A174" s="18">
        <v>311411</v>
      </c>
      <c r="B174" s="19" t="s">
        <v>420</v>
      </c>
      <c r="C174" s="27"/>
      <c r="D174" s="23">
        <v>1000</v>
      </c>
      <c r="E174" s="11"/>
    </row>
    <row r="175" spans="1:5" ht="17" x14ac:dyDescent="0.2">
      <c r="A175" s="18">
        <v>311412</v>
      </c>
      <c r="B175" s="19" t="s">
        <v>421</v>
      </c>
      <c r="C175" s="27"/>
      <c r="D175" s="23">
        <v>1250</v>
      </c>
      <c r="E175" s="11"/>
    </row>
    <row r="176" spans="1:5" ht="20" x14ac:dyDescent="0.2">
      <c r="A176" s="18">
        <v>311421</v>
      </c>
      <c r="B176" s="19" t="s">
        <v>422</v>
      </c>
      <c r="C176" s="27"/>
      <c r="D176" s="23">
        <v>1000</v>
      </c>
      <c r="E176" s="30" t="s">
        <v>423</v>
      </c>
    </row>
    <row r="177" spans="1:5" ht="17" x14ac:dyDescent="0.2">
      <c r="A177" s="18">
        <v>311422</v>
      </c>
      <c r="B177" s="19" t="s">
        <v>424</v>
      </c>
      <c r="C177" s="27"/>
      <c r="D177" s="23">
        <v>1250</v>
      </c>
      <c r="E177" s="11"/>
    </row>
    <row r="178" spans="1:5" ht="17" x14ac:dyDescent="0.2">
      <c r="A178" s="18">
        <v>311423</v>
      </c>
      <c r="B178" s="19" t="s">
        <v>425</v>
      </c>
      <c r="C178" s="27"/>
      <c r="D178" s="23">
        <v>750</v>
      </c>
      <c r="E178" s="11"/>
    </row>
    <row r="179" spans="1:5" ht="17" x14ac:dyDescent="0.2">
      <c r="A179" s="18">
        <v>311511</v>
      </c>
      <c r="B179" s="19" t="s">
        <v>426</v>
      </c>
      <c r="C179" s="27"/>
      <c r="D179" s="23">
        <v>1000</v>
      </c>
      <c r="E179" s="11"/>
    </row>
    <row r="180" spans="1:5" ht="17" x14ac:dyDescent="0.2">
      <c r="A180" s="18">
        <v>311512</v>
      </c>
      <c r="B180" s="19" t="s">
        <v>427</v>
      </c>
      <c r="C180" s="27"/>
      <c r="D180" s="23">
        <v>750</v>
      </c>
      <c r="E180" s="11"/>
    </row>
    <row r="181" spans="1:5" ht="17" x14ac:dyDescent="0.2">
      <c r="A181" s="18">
        <v>311513</v>
      </c>
      <c r="B181" s="19" t="s">
        <v>428</v>
      </c>
      <c r="C181" s="27"/>
      <c r="D181" s="23">
        <v>1250</v>
      </c>
      <c r="E181" s="11"/>
    </row>
    <row r="182" spans="1:5" ht="34" x14ac:dyDescent="0.2">
      <c r="A182" s="18">
        <v>311514</v>
      </c>
      <c r="B182" s="19" t="s">
        <v>429</v>
      </c>
      <c r="C182" s="27"/>
      <c r="D182" s="23">
        <v>750</v>
      </c>
      <c r="E182" s="11"/>
    </row>
    <row r="183" spans="1:5" ht="17" x14ac:dyDescent="0.2">
      <c r="A183" s="18">
        <v>311520</v>
      </c>
      <c r="B183" s="19" t="s">
        <v>99</v>
      </c>
      <c r="C183" s="27"/>
      <c r="D183" s="23">
        <v>1000</v>
      </c>
      <c r="E183" s="11"/>
    </row>
    <row r="184" spans="1:5" ht="17" x14ac:dyDescent="0.2">
      <c r="A184" s="18">
        <v>311611</v>
      </c>
      <c r="B184" s="19" t="s">
        <v>430</v>
      </c>
      <c r="C184" s="27"/>
      <c r="D184" s="23">
        <v>1000</v>
      </c>
      <c r="E184" s="11"/>
    </row>
    <row r="185" spans="1:5" ht="17" x14ac:dyDescent="0.2">
      <c r="A185" s="18">
        <v>311612</v>
      </c>
      <c r="B185" s="19" t="s">
        <v>431</v>
      </c>
      <c r="C185" s="27"/>
      <c r="D185" s="23">
        <v>1000</v>
      </c>
      <c r="E185" s="11"/>
    </row>
    <row r="186" spans="1:5" ht="17" x14ac:dyDescent="0.2">
      <c r="A186" s="18">
        <v>311613</v>
      </c>
      <c r="B186" s="19" t="s">
        <v>432</v>
      </c>
      <c r="C186" s="27"/>
      <c r="D186" s="23">
        <v>750</v>
      </c>
      <c r="E186" s="11"/>
    </row>
    <row r="187" spans="1:5" ht="17" x14ac:dyDescent="0.2">
      <c r="A187" s="18">
        <v>311615</v>
      </c>
      <c r="B187" s="19" t="s">
        <v>433</v>
      </c>
      <c r="C187" s="27"/>
      <c r="D187" s="23">
        <v>1250</v>
      </c>
      <c r="E187" s="11"/>
    </row>
    <row r="188" spans="1:5" ht="17" x14ac:dyDescent="0.2">
      <c r="A188" s="18">
        <v>311710</v>
      </c>
      <c r="B188" s="19" t="s">
        <v>100</v>
      </c>
      <c r="C188" s="27"/>
      <c r="D188" s="23">
        <v>750</v>
      </c>
      <c r="E188" s="11"/>
    </row>
    <row r="189" spans="1:5" ht="17" x14ac:dyDescent="0.2">
      <c r="A189" s="18">
        <v>311811</v>
      </c>
      <c r="B189" s="19" t="s">
        <v>434</v>
      </c>
      <c r="C189" s="27"/>
      <c r="D189" s="23">
        <v>500</v>
      </c>
      <c r="E189" s="11"/>
    </row>
    <row r="190" spans="1:5" ht="17" x14ac:dyDescent="0.2">
      <c r="A190" s="18">
        <v>311812</v>
      </c>
      <c r="B190" s="19" t="s">
        <v>435</v>
      </c>
      <c r="C190" s="27"/>
      <c r="D190" s="23">
        <v>1000</v>
      </c>
      <c r="E190" s="11"/>
    </row>
    <row r="191" spans="1:5" ht="17" x14ac:dyDescent="0.2">
      <c r="A191" s="18">
        <v>311813</v>
      </c>
      <c r="B191" s="19" t="s">
        <v>436</v>
      </c>
      <c r="C191" s="27"/>
      <c r="D191" s="23">
        <v>750</v>
      </c>
      <c r="E191" s="11"/>
    </row>
    <row r="192" spans="1:5" ht="17" x14ac:dyDescent="0.2">
      <c r="A192" s="18">
        <v>311821</v>
      </c>
      <c r="B192" s="19" t="s">
        <v>437</v>
      </c>
      <c r="C192" s="27"/>
      <c r="D192" s="23">
        <v>1250</v>
      </c>
      <c r="E192" s="11"/>
    </row>
    <row r="193" spans="1:5" ht="34" x14ac:dyDescent="0.2">
      <c r="A193" s="18">
        <v>311824</v>
      </c>
      <c r="B193" s="19" t="s">
        <v>438</v>
      </c>
      <c r="C193" s="27"/>
      <c r="D193" s="23">
        <v>750</v>
      </c>
      <c r="E193" s="11"/>
    </row>
    <row r="194" spans="1:5" ht="17" x14ac:dyDescent="0.2">
      <c r="A194" s="18">
        <v>311830</v>
      </c>
      <c r="B194" s="19" t="s">
        <v>101</v>
      </c>
      <c r="C194" s="27"/>
      <c r="D194" s="23">
        <v>1250</v>
      </c>
      <c r="E194" s="11"/>
    </row>
    <row r="195" spans="1:5" ht="17" x14ac:dyDescent="0.2">
      <c r="A195" s="18">
        <v>311911</v>
      </c>
      <c r="B195" s="19" t="s">
        <v>439</v>
      </c>
      <c r="C195" s="27"/>
      <c r="D195" s="23">
        <v>750</v>
      </c>
      <c r="E195" s="11"/>
    </row>
    <row r="196" spans="1:5" ht="17" x14ac:dyDescent="0.2">
      <c r="A196" s="18">
        <v>311919</v>
      </c>
      <c r="B196" s="19" t="s">
        <v>440</v>
      </c>
      <c r="C196" s="27"/>
      <c r="D196" s="23">
        <v>1250</v>
      </c>
      <c r="E196" s="11"/>
    </row>
    <row r="197" spans="1:5" ht="17" x14ac:dyDescent="0.2">
      <c r="A197" s="18">
        <v>311920</v>
      </c>
      <c r="B197" s="19" t="s">
        <v>441</v>
      </c>
      <c r="C197" s="27"/>
      <c r="D197" s="23">
        <v>750</v>
      </c>
      <c r="E197" s="11"/>
    </row>
    <row r="198" spans="1:5" ht="17" x14ac:dyDescent="0.2">
      <c r="A198" s="18">
        <v>311930</v>
      </c>
      <c r="B198" s="19" t="s">
        <v>102</v>
      </c>
      <c r="C198" s="27"/>
      <c r="D198" s="23">
        <v>1000</v>
      </c>
      <c r="E198" s="11"/>
    </row>
    <row r="199" spans="1:5" ht="34" x14ac:dyDescent="0.2">
      <c r="A199" s="18">
        <v>311941</v>
      </c>
      <c r="B199" s="19" t="s">
        <v>442</v>
      </c>
      <c r="C199" s="27"/>
      <c r="D199" s="23">
        <v>750</v>
      </c>
      <c r="E199" s="11"/>
    </row>
    <row r="200" spans="1:5" ht="17" x14ac:dyDescent="0.2">
      <c r="A200" s="18">
        <v>311942</v>
      </c>
      <c r="B200" s="19" t="s">
        <v>443</v>
      </c>
      <c r="C200" s="27"/>
      <c r="D200" s="23">
        <v>500</v>
      </c>
      <c r="E200" s="11"/>
    </row>
    <row r="201" spans="1:5" ht="17" x14ac:dyDescent="0.2">
      <c r="A201" s="18">
        <v>311991</v>
      </c>
      <c r="B201" s="19" t="s">
        <v>444</v>
      </c>
      <c r="C201" s="27"/>
      <c r="D201" s="23">
        <v>500</v>
      </c>
      <c r="E201" s="11"/>
    </row>
    <row r="202" spans="1:5" ht="17" x14ac:dyDescent="0.2">
      <c r="A202" s="18">
        <v>311999</v>
      </c>
      <c r="B202" s="19" t="s">
        <v>445</v>
      </c>
      <c r="C202" s="27"/>
      <c r="D202" s="23">
        <v>500</v>
      </c>
      <c r="E202" s="11"/>
    </row>
    <row r="203" spans="1:5" x14ac:dyDescent="0.2">
      <c r="A203" s="13" t="s">
        <v>446</v>
      </c>
      <c r="B203" s="13"/>
      <c r="C203" s="14"/>
      <c r="D203" s="23"/>
      <c r="E203" s="11"/>
    </row>
    <row r="204" spans="1:5" ht="17" x14ac:dyDescent="0.2">
      <c r="A204" s="18">
        <v>312111</v>
      </c>
      <c r="B204" s="19" t="s">
        <v>447</v>
      </c>
      <c r="C204" s="27"/>
      <c r="D204" s="23">
        <v>1250</v>
      </c>
      <c r="E204" s="11"/>
    </row>
    <row r="205" spans="1:5" ht="17" x14ac:dyDescent="0.2">
      <c r="A205" s="18">
        <v>312112</v>
      </c>
      <c r="B205" s="19" t="s">
        <v>448</v>
      </c>
      <c r="C205" s="27"/>
      <c r="D205" s="23">
        <v>1000</v>
      </c>
      <c r="E205" s="11"/>
    </row>
    <row r="206" spans="1:5" ht="17" x14ac:dyDescent="0.2">
      <c r="A206" s="18">
        <v>312113</v>
      </c>
      <c r="B206" s="19" t="s">
        <v>449</v>
      </c>
      <c r="C206" s="27"/>
      <c r="D206" s="23">
        <v>750</v>
      </c>
      <c r="E206" s="11"/>
    </row>
    <row r="207" spans="1:5" ht="17" x14ac:dyDescent="0.2">
      <c r="A207" s="18">
        <v>312120</v>
      </c>
      <c r="B207" s="19" t="s">
        <v>103</v>
      </c>
      <c r="C207" s="27"/>
      <c r="D207" s="23">
        <v>1250</v>
      </c>
      <c r="E207" s="11"/>
    </row>
    <row r="208" spans="1:5" ht="17" x14ac:dyDescent="0.2">
      <c r="A208" s="18">
        <v>312130</v>
      </c>
      <c r="B208" s="19" t="s">
        <v>450</v>
      </c>
      <c r="C208" s="27"/>
      <c r="D208" s="23">
        <v>1000</v>
      </c>
      <c r="E208" s="11"/>
    </row>
    <row r="209" spans="1:5" ht="17" x14ac:dyDescent="0.2">
      <c r="A209" s="18">
        <v>312140</v>
      </c>
      <c r="B209" s="19" t="s">
        <v>451</v>
      </c>
      <c r="C209" s="27"/>
      <c r="D209" s="23">
        <v>1000</v>
      </c>
      <c r="E209" s="11"/>
    </row>
    <row r="210" spans="1:5" ht="17" x14ac:dyDescent="0.2">
      <c r="A210" s="18">
        <v>312230</v>
      </c>
      <c r="B210" s="19" t="s">
        <v>104</v>
      </c>
      <c r="C210" s="27"/>
      <c r="D210" s="23">
        <v>1500</v>
      </c>
      <c r="E210" s="11"/>
    </row>
    <row r="211" spans="1:5" x14ac:dyDescent="0.2">
      <c r="A211" s="13" t="s">
        <v>452</v>
      </c>
      <c r="B211" s="13"/>
      <c r="C211" s="14"/>
      <c r="D211" s="23"/>
      <c r="E211" s="11"/>
    </row>
    <row r="212" spans="1:5" ht="17" x14ac:dyDescent="0.2">
      <c r="A212" s="18">
        <v>313110</v>
      </c>
      <c r="B212" s="19" t="s">
        <v>453</v>
      </c>
      <c r="C212" s="27"/>
      <c r="D212" s="23">
        <v>1250</v>
      </c>
      <c r="E212" s="11"/>
    </row>
    <row r="213" spans="1:5" ht="17" x14ac:dyDescent="0.2">
      <c r="A213" s="18">
        <v>313210</v>
      </c>
      <c r="B213" s="19" t="s">
        <v>105</v>
      </c>
      <c r="C213" s="27"/>
      <c r="D213" s="23">
        <v>1000</v>
      </c>
      <c r="E213" s="11"/>
    </row>
    <row r="214" spans="1:5" ht="17" x14ac:dyDescent="0.2">
      <c r="A214" s="18">
        <v>313220</v>
      </c>
      <c r="B214" s="19" t="s">
        <v>106</v>
      </c>
      <c r="C214" s="27"/>
      <c r="D214" s="23">
        <v>500</v>
      </c>
      <c r="E214" s="11"/>
    </row>
    <row r="215" spans="1:5" ht="17" x14ac:dyDescent="0.2">
      <c r="A215" s="18">
        <v>313230</v>
      </c>
      <c r="B215" s="19" t="s">
        <v>107</v>
      </c>
      <c r="C215" s="27"/>
      <c r="D215" s="23">
        <v>750</v>
      </c>
      <c r="E215" s="11"/>
    </row>
    <row r="216" spans="1:5" ht="17" x14ac:dyDescent="0.2">
      <c r="A216" s="18">
        <v>313240</v>
      </c>
      <c r="B216" s="19" t="s">
        <v>108</v>
      </c>
      <c r="C216" s="27"/>
      <c r="D216" s="23">
        <v>500</v>
      </c>
      <c r="E216" s="11"/>
    </row>
    <row r="217" spans="1:5" ht="17" x14ac:dyDescent="0.2">
      <c r="A217" s="18">
        <v>313310</v>
      </c>
      <c r="B217" s="19" t="s">
        <v>454</v>
      </c>
      <c r="C217" s="27"/>
      <c r="D217" s="23">
        <v>1000</v>
      </c>
      <c r="E217" s="11"/>
    </row>
    <row r="218" spans="1:5" ht="17" x14ac:dyDescent="0.2">
      <c r="A218" s="18">
        <v>313320</v>
      </c>
      <c r="B218" s="19" t="s">
        <v>109</v>
      </c>
      <c r="C218" s="27"/>
      <c r="D218" s="23">
        <v>1000</v>
      </c>
      <c r="E218" s="11"/>
    </row>
    <row r="219" spans="1:5" x14ac:dyDescent="0.2">
      <c r="A219" s="13" t="s">
        <v>455</v>
      </c>
      <c r="B219" s="13"/>
      <c r="C219" s="14"/>
      <c r="D219" s="23"/>
      <c r="E219" s="11"/>
    </row>
    <row r="220" spans="1:5" ht="17" x14ac:dyDescent="0.2">
      <c r="A220" s="18">
        <v>314110</v>
      </c>
      <c r="B220" s="19" t="s">
        <v>110</v>
      </c>
      <c r="C220" s="27"/>
      <c r="D220" s="23">
        <v>1500</v>
      </c>
      <c r="E220" s="11"/>
    </row>
    <row r="221" spans="1:5" ht="17" x14ac:dyDescent="0.2">
      <c r="A221" s="18">
        <v>314120</v>
      </c>
      <c r="B221" s="19" t="s">
        <v>111</v>
      </c>
      <c r="C221" s="27"/>
      <c r="D221" s="23">
        <v>750</v>
      </c>
      <c r="E221" s="11"/>
    </row>
    <row r="222" spans="1:5" ht="17" x14ac:dyDescent="0.2">
      <c r="A222" s="18">
        <v>314910</v>
      </c>
      <c r="B222" s="19" t="s">
        <v>456</v>
      </c>
      <c r="C222" s="27"/>
      <c r="D222" s="23">
        <v>500</v>
      </c>
      <c r="E222" s="11"/>
    </row>
    <row r="223" spans="1:5" ht="17" x14ac:dyDescent="0.2">
      <c r="A223" s="18">
        <v>314994</v>
      </c>
      <c r="B223" s="19" t="s">
        <v>457</v>
      </c>
      <c r="C223" s="27"/>
      <c r="D223" s="23">
        <v>1000</v>
      </c>
      <c r="E223" s="11"/>
    </row>
    <row r="224" spans="1:5" ht="17" x14ac:dyDescent="0.2">
      <c r="A224" s="18">
        <v>314999</v>
      </c>
      <c r="B224" s="19" t="s">
        <v>458</v>
      </c>
      <c r="C224" s="27"/>
      <c r="D224" s="23">
        <v>500</v>
      </c>
      <c r="E224" s="11"/>
    </row>
    <row r="225" spans="1:5" x14ac:dyDescent="0.2">
      <c r="A225" s="13" t="s">
        <v>459</v>
      </c>
      <c r="B225" s="13"/>
      <c r="C225" s="14"/>
      <c r="D225" s="23"/>
      <c r="E225" s="11"/>
    </row>
    <row r="226" spans="1:5" ht="17" x14ac:dyDescent="0.2">
      <c r="A226" s="18">
        <v>315110</v>
      </c>
      <c r="B226" s="19" t="s">
        <v>112</v>
      </c>
      <c r="C226" s="27"/>
      <c r="D226" s="23">
        <v>750</v>
      </c>
      <c r="E226" s="11"/>
    </row>
    <row r="227" spans="1:5" ht="17" x14ac:dyDescent="0.2">
      <c r="A227" s="18">
        <v>315190</v>
      </c>
      <c r="B227" s="19" t="s">
        <v>460</v>
      </c>
      <c r="C227" s="27"/>
      <c r="D227" s="23">
        <v>750</v>
      </c>
      <c r="E227" s="11"/>
    </row>
    <row r="228" spans="1:5" ht="17" x14ac:dyDescent="0.2">
      <c r="A228" s="18">
        <v>315210</v>
      </c>
      <c r="B228" s="19" t="s">
        <v>461</v>
      </c>
      <c r="C228" s="27"/>
      <c r="D228" s="23">
        <v>750</v>
      </c>
      <c r="E228" s="11"/>
    </row>
    <row r="229" spans="1:5" ht="17" x14ac:dyDescent="0.2">
      <c r="A229" s="18">
        <v>315220</v>
      </c>
      <c r="B229" s="19" t="s">
        <v>462</v>
      </c>
      <c r="C229" s="27"/>
      <c r="D229" s="23">
        <v>750</v>
      </c>
      <c r="E229" s="11"/>
    </row>
    <row r="230" spans="1:5" ht="34" x14ac:dyDescent="0.2">
      <c r="A230" s="18">
        <v>315240</v>
      </c>
      <c r="B230" s="19" t="s">
        <v>463</v>
      </c>
      <c r="C230" s="27"/>
      <c r="D230" s="23">
        <v>750</v>
      </c>
      <c r="E230" s="11"/>
    </row>
    <row r="231" spans="1:5" ht="17" x14ac:dyDescent="0.2">
      <c r="A231" s="18">
        <v>315280</v>
      </c>
      <c r="B231" s="19" t="s">
        <v>464</v>
      </c>
      <c r="C231" s="27"/>
      <c r="D231" s="23">
        <v>750</v>
      </c>
      <c r="E231" s="11"/>
    </row>
    <row r="232" spans="1:5" ht="17" x14ac:dyDescent="0.2">
      <c r="A232" s="18">
        <v>315990</v>
      </c>
      <c r="B232" s="19" t="s">
        <v>465</v>
      </c>
      <c r="C232" s="27"/>
      <c r="D232" s="23">
        <v>500</v>
      </c>
      <c r="E232" s="11"/>
    </row>
    <row r="233" spans="1:5" x14ac:dyDescent="0.2">
      <c r="A233" s="13" t="s">
        <v>466</v>
      </c>
      <c r="B233" s="13"/>
      <c r="C233" s="14"/>
      <c r="D233" s="23"/>
      <c r="E233" s="11"/>
    </row>
    <row r="234" spans="1:5" ht="17" x14ac:dyDescent="0.2">
      <c r="A234" s="18">
        <v>316110</v>
      </c>
      <c r="B234" s="19" t="s">
        <v>113</v>
      </c>
      <c r="C234" s="27"/>
      <c r="D234" s="23">
        <v>500</v>
      </c>
      <c r="E234" s="11"/>
    </row>
    <row r="235" spans="1:5" ht="17" x14ac:dyDescent="0.2">
      <c r="A235" s="18">
        <v>316210</v>
      </c>
      <c r="B235" s="19" t="s">
        <v>467</v>
      </c>
      <c r="C235" s="27"/>
      <c r="D235" s="23">
        <v>1000</v>
      </c>
      <c r="E235" s="11"/>
    </row>
    <row r="236" spans="1:5" ht="17" x14ac:dyDescent="0.2">
      <c r="A236" s="18">
        <v>316992</v>
      </c>
      <c r="B236" s="19" t="s">
        <v>468</v>
      </c>
      <c r="C236" s="27"/>
      <c r="D236" s="23">
        <v>750</v>
      </c>
      <c r="E236" s="11"/>
    </row>
    <row r="237" spans="1:5" ht="17" x14ac:dyDescent="0.2">
      <c r="A237" s="18">
        <v>316998</v>
      </c>
      <c r="B237" s="19" t="s">
        <v>469</v>
      </c>
      <c r="C237" s="27"/>
      <c r="D237" s="23">
        <v>500</v>
      </c>
      <c r="E237" s="11"/>
    </row>
    <row r="238" spans="1:5" x14ac:dyDescent="0.2">
      <c r="A238" s="13" t="s">
        <v>470</v>
      </c>
      <c r="B238" s="13"/>
      <c r="C238" s="14"/>
      <c r="D238" s="23"/>
      <c r="E238" s="11"/>
    </row>
    <row r="239" spans="1:5" ht="17" x14ac:dyDescent="0.2">
      <c r="A239" s="18">
        <v>321113</v>
      </c>
      <c r="B239" s="19" t="s">
        <v>471</v>
      </c>
      <c r="C239" s="27"/>
      <c r="D239" s="23">
        <v>500</v>
      </c>
      <c r="E239" s="11"/>
    </row>
    <row r="240" spans="1:5" ht="17" x14ac:dyDescent="0.2">
      <c r="A240" s="18">
        <v>321114</v>
      </c>
      <c r="B240" s="19" t="s">
        <v>472</v>
      </c>
      <c r="C240" s="27"/>
      <c r="D240" s="23">
        <v>500</v>
      </c>
      <c r="E240" s="11"/>
    </row>
    <row r="241" spans="1:5" ht="17" x14ac:dyDescent="0.2">
      <c r="A241" s="18">
        <v>321211</v>
      </c>
      <c r="B241" s="19" t="s">
        <v>473</v>
      </c>
      <c r="C241" s="27"/>
      <c r="D241" s="23">
        <v>500</v>
      </c>
      <c r="E241" s="11"/>
    </row>
    <row r="242" spans="1:5" ht="17" x14ac:dyDescent="0.2">
      <c r="A242" s="18">
        <v>321212</v>
      </c>
      <c r="B242" s="19" t="s">
        <v>474</v>
      </c>
      <c r="C242" s="27"/>
      <c r="D242" s="23">
        <v>1250</v>
      </c>
      <c r="E242" s="11"/>
    </row>
    <row r="243" spans="1:5" ht="17" x14ac:dyDescent="0.2">
      <c r="A243" s="18">
        <v>321213</v>
      </c>
      <c r="B243" s="19" t="s">
        <v>475</v>
      </c>
      <c r="C243" s="27"/>
      <c r="D243" s="23">
        <v>750</v>
      </c>
      <c r="E243" s="11"/>
    </row>
    <row r="244" spans="1:5" ht="17" x14ac:dyDescent="0.2">
      <c r="A244" s="18">
        <v>321214</v>
      </c>
      <c r="B244" s="19" t="s">
        <v>476</v>
      </c>
      <c r="C244" s="27"/>
      <c r="D244" s="23">
        <v>500</v>
      </c>
      <c r="E244" s="11"/>
    </row>
    <row r="245" spans="1:5" ht="17" x14ac:dyDescent="0.2">
      <c r="A245" s="18">
        <v>321219</v>
      </c>
      <c r="B245" s="19" t="s">
        <v>477</v>
      </c>
      <c r="C245" s="27"/>
      <c r="D245" s="23">
        <v>750</v>
      </c>
      <c r="E245" s="11"/>
    </row>
    <row r="246" spans="1:5" ht="17" x14ac:dyDescent="0.2">
      <c r="A246" s="18">
        <v>321911</v>
      </c>
      <c r="B246" s="19" t="s">
        <v>478</v>
      </c>
      <c r="C246" s="27"/>
      <c r="D246" s="23">
        <v>1000</v>
      </c>
      <c r="E246" s="11"/>
    </row>
    <row r="247" spans="1:5" ht="17" x14ac:dyDescent="0.2">
      <c r="A247" s="18">
        <v>321912</v>
      </c>
      <c r="B247" s="19" t="s">
        <v>479</v>
      </c>
      <c r="C247" s="27"/>
      <c r="D247" s="23">
        <v>500</v>
      </c>
      <c r="E247" s="11"/>
    </row>
    <row r="248" spans="1:5" ht="17" x14ac:dyDescent="0.2">
      <c r="A248" s="18">
        <v>321918</v>
      </c>
      <c r="B248" s="19" t="s">
        <v>480</v>
      </c>
      <c r="C248" s="27"/>
      <c r="D248" s="23">
        <v>500</v>
      </c>
      <c r="E248" s="11"/>
    </row>
    <row r="249" spans="1:5" ht="17" x14ac:dyDescent="0.2">
      <c r="A249" s="18">
        <v>321920</v>
      </c>
      <c r="B249" s="19" t="s">
        <v>114</v>
      </c>
      <c r="C249" s="27"/>
      <c r="D249" s="23">
        <v>500</v>
      </c>
      <c r="E249" s="11"/>
    </row>
    <row r="250" spans="1:5" ht="17" x14ac:dyDescent="0.2">
      <c r="A250" s="18">
        <v>321991</v>
      </c>
      <c r="B250" s="19" t="s">
        <v>481</v>
      </c>
      <c r="C250" s="27"/>
      <c r="D250" s="23">
        <v>1250</v>
      </c>
      <c r="E250" s="11"/>
    </row>
    <row r="251" spans="1:5" ht="17" x14ac:dyDescent="0.2">
      <c r="A251" s="18">
        <v>321992</v>
      </c>
      <c r="B251" s="19" t="s">
        <v>482</v>
      </c>
      <c r="C251" s="27"/>
      <c r="D251" s="23">
        <v>500</v>
      </c>
      <c r="E251" s="11"/>
    </row>
    <row r="252" spans="1:5" ht="17" x14ac:dyDescent="0.2">
      <c r="A252" s="18">
        <v>321999</v>
      </c>
      <c r="B252" s="19" t="s">
        <v>483</v>
      </c>
      <c r="C252" s="27"/>
      <c r="D252" s="23">
        <v>500</v>
      </c>
      <c r="E252" s="11"/>
    </row>
    <row r="253" spans="1:5" x14ac:dyDescent="0.2">
      <c r="A253" s="13" t="s">
        <v>484</v>
      </c>
      <c r="B253" s="13"/>
      <c r="C253" s="14"/>
      <c r="D253" s="23"/>
      <c r="E253" s="11"/>
    </row>
    <row r="254" spans="1:5" ht="17" x14ac:dyDescent="0.2">
      <c r="A254" s="18">
        <v>322110</v>
      </c>
      <c r="B254" s="19" t="s">
        <v>485</v>
      </c>
      <c r="C254" s="27"/>
      <c r="D254" s="23">
        <v>750</v>
      </c>
      <c r="E254" s="11"/>
    </row>
    <row r="255" spans="1:5" ht="17" x14ac:dyDescent="0.2">
      <c r="A255" s="18">
        <v>322121</v>
      </c>
      <c r="B255" s="19" t="s">
        <v>486</v>
      </c>
      <c r="C255" s="27"/>
      <c r="D255" s="23">
        <v>1250</v>
      </c>
      <c r="E255" s="11"/>
    </row>
    <row r="256" spans="1:5" ht="17" x14ac:dyDescent="0.2">
      <c r="A256" s="18">
        <v>322122</v>
      </c>
      <c r="B256" s="19" t="s">
        <v>487</v>
      </c>
      <c r="C256" s="27"/>
      <c r="D256" s="23">
        <v>750</v>
      </c>
      <c r="E256" s="11"/>
    </row>
    <row r="257" spans="1:5" ht="17" x14ac:dyDescent="0.2">
      <c r="A257" s="18">
        <v>322130</v>
      </c>
      <c r="B257" s="19" t="s">
        <v>488</v>
      </c>
      <c r="C257" s="27"/>
      <c r="D257" s="23">
        <v>1250</v>
      </c>
      <c r="E257" s="11"/>
    </row>
    <row r="258" spans="1:5" ht="17" x14ac:dyDescent="0.2">
      <c r="A258" s="18">
        <v>322211</v>
      </c>
      <c r="B258" s="19" t="s">
        <v>489</v>
      </c>
      <c r="C258" s="27"/>
      <c r="D258" s="23">
        <v>1250</v>
      </c>
      <c r="E258" s="11"/>
    </row>
    <row r="259" spans="1:5" ht="17" x14ac:dyDescent="0.2">
      <c r="A259" s="18">
        <v>322212</v>
      </c>
      <c r="B259" s="19" t="s">
        <v>490</v>
      </c>
      <c r="C259" s="28"/>
      <c r="D259" s="23">
        <v>750</v>
      </c>
      <c r="E259" s="11"/>
    </row>
    <row r="260" spans="1:5" ht="17" x14ac:dyDescent="0.2">
      <c r="A260" s="18">
        <v>322219</v>
      </c>
      <c r="B260" s="19" t="s">
        <v>491</v>
      </c>
      <c r="C260" s="28"/>
      <c r="D260" s="23">
        <v>1000</v>
      </c>
      <c r="E260" s="11"/>
    </row>
    <row r="261" spans="1:5" ht="17" x14ac:dyDescent="0.2">
      <c r="A261" s="18">
        <v>322220</v>
      </c>
      <c r="B261" s="19" t="s">
        <v>115</v>
      </c>
      <c r="C261" s="28"/>
      <c r="D261" s="23">
        <v>750</v>
      </c>
      <c r="E261" s="11"/>
    </row>
    <row r="262" spans="1:5" ht="17" x14ac:dyDescent="0.2">
      <c r="A262" s="18">
        <v>322230</v>
      </c>
      <c r="B262" s="19" t="s">
        <v>116</v>
      </c>
      <c r="C262" s="28"/>
      <c r="D262" s="23">
        <v>750</v>
      </c>
      <c r="E262" s="11"/>
    </row>
    <row r="263" spans="1:5" ht="17" x14ac:dyDescent="0.2">
      <c r="A263" s="18">
        <v>322291</v>
      </c>
      <c r="B263" s="19" t="s">
        <v>492</v>
      </c>
      <c r="C263" s="27"/>
      <c r="D263" s="23">
        <v>1500</v>
      </c>
      <c r="E263" s="11"/>
    </row>
    <row r="264" spans="1:5" ht="17" x14ac:dyDescent="0.2">
      <c r="A264" s="18">
        <v>322299</v>
      </c>
      <c r="B264" s="19" t="s">
        <v>493</v>
      </c>
      <c r="C264" s="27"/>
      <c r="D264" s="23">
        <v>500</v>
      </c>
      <c r="E264" s="11"/>
    </row>
    <row r="265" spans="1:5" x14ac:dyDescent="0.2">
      <c r="A265" s="13" t="s">
        <v>494</v>
      </c>
      <c r="B265" s="13"/>
      <c r="C265" s="14"/>
      <c r="D265" s="23"/>
      <c r="E265" s="11"/>
    </row>
    <row r="266" spans="1:5" ht="17" x14ac:dyDescent="0.2">
      <c r="A266" s="18">
        <v>323111</v>
      </c>
      <c r="B266" s="19" t="s">
        <v>495</v>
      </c>
      <c r="C266" s="27"/>
      <c r="D266" s="23">
        <v>500</v>
      </c>
      <c r="E266" s="11"/>
    </row>
    <row r="267" spans="1:5" ht="17" x14ac:dyDescent="0.2">
      <c r="A267" s="18">
        <v>323113</v>
      </c>
      <c r="B267" s="19" t="s">
        <v>496</v>
      </c>
      <c r="C267" s="27"/>
      <c r="D267" s="23">
        <v>500</v>
      </c>
      <c r="E267" s="11"/>
    </row>
    <row r="268" spans="1:5" ht="17" x14ac:dyDescent="0.2">
      <c r="A268" s="18">
        <v>323117</v>
      </c>
      <c r="B268" s="19" t="s">
        <v>497</v>
      </c>
      <c r="C268" s="27"/>
      <c r="D268" s="23">
        <v>1250</v>
      </c>
      <c r="E268" s="11"/>
    </row>
    <row r="269" spans="1:5" ht="17" x14ac:dyDescent="0.2">
      <c r="A269" s="18">
        <v>323120</v>
      </c>
      <c r="B269" s="19" t="s">
        <v>117</v>
      </c>
      <c r="C269" s="27"/>
      <c r="D269" s="23">
        <v>500</v>
      </c>
      <c r="E269" s="11"/>
    </row>
    <row r="270" spans="1:5" x14ac:dyDescent="0.2">
      <c r="A270" s="13" t="s">
        <v>498</v>
      </c>
      <c r="B270" s="13"/>
      <c r="C270" s="14"/>
      <c r="D270" s="23"/>
      <c r="E270" s="11"/>
    </row>
    <row r="271" spans="1:5" ht="20" x14ac:dyDescent="0.2">
      <c r="A271" s="18">
        <v>324110</v>
      </c>
      <c r="B271" s="19" t="s">
        <v>499</v>
      </c>
      <c r="C271" s="27"/>
      <c r="D271" s="23">
        <v>1500</v>
      </c>
      <c r="E271" s="30" t="s">
        <v>500</v>
      </c>
    </row>
    <row r="272" spans="1:5" ht="17" x14ac:dyDescent="0.2">
      <c r="A272" s="18">
        <v>324121</v>
      </c>
      <c r="B272" s="19" t="s">
        <v>501</v>
      </c>
      <c r="C272" s="27"/>
      <c r="D272" s="23">
        <v>500</v>
      </c>
      <c r="E272" s="11"/>
    </row>
    <row r="273" spans="1:5" ht="17" x14ac:dyDescent="0.2">
      <c r="A273" s="18">
        <v>324122</v>
      </c>
      <c r="B273" s="19" t="s">
        <v>502</v>
      </c>
      <c r="C273" s="27"/>
      <c r="D273" s="23">
        <v>750</v>
      </c>
      <c r="E273" s="11"/>
    </row>
    <row r="274" spans="1:5" ht="17" x14ac:dyDescent="0.2">
      <c r="A274" s="18">
        <v>324191</v>
      </c>
      <c r="B274" s="19" t="s">
        <v>503</v>
      </c>
      <c r="C274" s="27"/>
      <c r="D274" s="23">
        <v>750</v>
      </c>
      <c r="E274" s="11"/>
    </row>
    <row r="275" spans="1:5" ht="17" x14ac:dyDescent="0.2">
      <c r="A275" s="18">
        <v>324199</v>
      </c>
      <c r="B275" s="19" t="s">
        <v>504</v>
      </c>
      <c r="C275" s="27"/>
      <c r="D275" s="23">
        <v>500</v>
      </c>
      <c r="E275" s="11"/>
    </row>
    <row r="276" spans="1:5" x14ac:dyDescent="0.2">
      <c r="A276" s="13" t="s">
        <v>505</v>
      </c>
      <c r="B276" s="13"/>
      <c r="C276" s="14"/>
      <c r="D276" s="23"/>
      <c r="E276" s="11"/>
    </row>
    <row r="277" spans="1:5" ht="17" x14ac:dyDescent="0.2">
      <c r="A277" s="18">
        <v>325110</v>
      </c>
      <c r="B277" s="19" t="s">
        <v>118</v>
      </c>
      <c r="C277" s="27"/>
      <c r="D277" s="23">
        <v>1000</v>
      </c>
      <c r="E277" s="11"/>
    </row>
    <row r="278" spans="1:5" ht="17" x14ac:dyDescent="0.2">
      <c r="A278" s="18">
        <v>325120</v>
      </c>
      <c r="B278" s="19" t="s">
        <v>119</v>
      </c>
      <c r="C278" s="27"/>
      <c r="D278" s="23">
        <v>1000</v>
      </c>
      <c r="E278" s="11"/>
    </row>
    <row r="279" spans="1:5" ht="17" x14ac:dyDescent="0.2">
      <c r="A279" s="18">
        <v>325130</v>
      </c>
      <c r="B279" s="19" t="s">
        <v>120</v>
      </c>
      <c r="C279" s="27"/>
      <c r="D279" s="23">
        <v>1000</v>
      </c>
      <c r="E279" s="11"/>
    </row>
    <row r="280" spans="1:5" ht="17" x14ac:dyDescent="0.2">
      <c r="A280" s="18">
        <v>325180</v>
      </c>
      <c r="B280" s="19" t="s">
        <v>506</v>
      </c>
      <c r="C280" s="27"/>
      <c r="D280" s="23">
        <v>1000</v>
      </c>
      <c r="E280" s="11"/>
    </row>
    <row r="281" spans="1:5" ht="17" x14ac:dyDescent="0.2">
      <c r="A281" s="18">
        <v>325193</v>
      </c>
      <c r="B281" s="19" t="s">
        <v>507</v>
      </c>
      <c r="C281" s="27"/>
      <c r="D281" s="23">
        <v>1000</v>
      </c>
      <c r="E281" s="11"/>
    </row>
    <row r="282" spans="1:5" ht="34" x14ac:dyDescent="0.2">
      <c r="A282" s="18">
        <v>325194</v>
      </c>
      <c r="B282" s="19" t="s">
        <v>508</v>
      </c>
      <c r="C282" s="27"/>
      <c r="D282" s="23">
        <v>1250</v>
      </c>
      <c r="E282" s="11"/>
    </row>
    <row r="283" spans="1:5" ht="17" x14ac:dyDescent="0.2">
      <c r="A283" s="18">
        <v>325199</v>
      </c>
      <c r="B283" s="19" t="s">
        <v>509</v>
      </c>
      <c r="C283" s="27"/>
      <c r="D283" s="23">
        <v>1250</v>
      </c>
      <c r="E283" s="11"/>
    </row>
    <row r="284" spans="1:5" ht="17" x14ac:dyDescent="0.2">
      <c r="A284" s="18">
        <v>325211</v>
      </c>
      <c r="B284" s="19" t="s">
        <v>510</v>
      </c>
      <c r="C284" s="27"/>
      <c r="D284" s="23">
        <v>1250</v>
      </c>
      <c r="E284" s="11"/>
    </row>
    <row r="285" spans="1:5" ht="17" x14ac:dyDescent="0.2">
      <c r="A285" s="18">
        <v>325212</v>
      </c>
      <c r="B285" s="19" t="s">
        <v>511</v>
      </c>
      <c r="C285" s="27"/>
      <c r="D285" s="23">
        <v>1000</v>
      </c>
      <c r="E285" s="11"/>
    </row>
    <row r="286" spans="1:5" ht="17" x14ac:dyDescent="0.2">
      <c r="A286" s="18">
        <v>325220</v>
      </c>
      <c r="B286" s="19" t="s">
        <v>121</v>
      </c>
      <c r="C286" s="27"/>
      <c r="D286" s="23">
        <v>1000</v>
      </c>
      <c r="E286" s="11"/>
    </row>
    <row r="287" spans="1:5" ht="17" x14ac:dyDescent="0.2">
      <c r="A287" s="18">
        <v>325311</v>
      </c>
      <c r="B287" s="19" t="s">
        <v>512</v>
      </c>
      <c r="C287" s="27"/>
      <c r="D287" s="23">
        <v>1000</v>
      </c>
      <c r="E287" s="11"/>
    </row>
    <row r="288" spans="1:5" ht="17" x14ac:dyDescent="0.2">
      <c r="A288" s="18">
        <v>325312</v>
      </c>
      <c r="B288" s="19" t="s">
        <v>513</v>
      </c>
      <c r="C288" s="27"/>
      <c r="D288" s="23">
        <v>750</v>
      </c>
      <c r="E288" s="11"/>
    </row>
    <row r="289" spans="1:5" ht="17" x14ac:dyDescent="0.2">
      <c r="A289" s="18">
        <v>325314</v>
      </c>
      <c r="B289" s="19" t="s">
        <v>514</v>
      </c>
      <c r="C289" s="27"/>
      <c r="D289" s="23">
        <v>500</v>
      </c>
      <c r="E289" s="11"/>
    </row>
    <row r="290" spans="1:5" ht="17" x14ac:dyDescent="0.2">
      <c r="A290" s="18">
        <v>325320</v>
      </c>
      <c r="B290" s="19" t="s">
        <v>122</v>
      </c>
      <c r="C290" s="27"/>
      <c r="D290" s="23">
        <v>1000</v>
      </c>
      <c r="E290" s="11"/>
    </row>
    <row r="291" spans="1:5" ht="17" x14ac:dyDescent="0.2">
      <c r="A291" s="18">
        <v>325411</v>
      </c>
      <c r="B291" s="19" t="s">
        <v>515</v>
      </c>
      <c r="C291" s="27"/>
      <c r="D291" s="23">
        <v>1000</v>
      </c>
      <c r="E291" s="11"/>
    </row>
    <row r="292" spans="1:5" ht="17" x14ac:dyDescent="0.2">
      <c r="A292" s="18">
        <v>325412</v>
      </c>
      <c r="B292" s="19" t="s">
        <v>516</v>
      </c>
      <c r="C292" s="27"/>
      <c r="D292" s="23">
        <v>1250</v>
      </c>
      <c r="E292" s="11"/>
    </row>
    <row r="293" spans="1:5" ht="17" x14ac:dyDescent="0.2">
      <c r="A293" s="18">
        <v>325413</v>
      </c>
      <c r="B293" s="19" t="s">
        <v>517</v>
      </c>
      <c r="C293" s="27"/>
      <c r="D293" s="23">
        <v>1250</v>
      </c>
      <c r="E293" s="11"/>
    </row>
    <row r="294" spans="1:5" ht="17" x14ac:dyDescent="0.2">
      <c r="A294" s="18">
        <v>325414</v>
      </c>
      <c r="B294" s="19" t="s">
        <v>518</v>
      </c>
      <c r="C294" s="27"/>
      <c r="D294" s="23">
        <v>1250</v>
      </c>
      <c r="E294" s="11"/>
    </row>
    <row r="295" spans="1:5" ht="17" x14ac:dyDescent="0.2">
      <c r="A295" s="18">
        <v>325510</v>
      </c>
      <c r="B295" s="19" t="s">
        <v>123</v>
      </c>
      <c r="C295" s="27"/>
      <c r="D295" s="23">
        <v>1000</v>
      </c>
      <c r="E295" s="11"/>
    </row>
    <row r="296" spans="1:5" ht="17" x14ac:dyDescent="0.2">
      <c r="A296" s="18">
        <v>325520</v>
      </c>
      <c r="B296" s="19" t="s">
        <v>124</v>
      </c>
      <c r="C296" s="27"/>
      <c r="D296" s="23">
        <v>500</v>
      </c>
      <c r="E296" s="11"/>
    </row>
    <row r="297" spans="1:5" ht="17" x14ac:dyDescent="0.2">
      <c r="A297" s="18">
        <v>325611</v>
      </c>
      <c r="B297" s="19" t="s">
        <v>519</v>
      </c>
      <c r="C297" s="27"/>
      <c r="D297" s="23">
        <v>1000</v>
      </c>
      <c r="E297" s="11"/>
    </row>
    <row r="298" spans="1:5" ht="17" x14ac:dyDescent="0.2">
      <c r="A298" s="18">
        <v>325612</v>
      </c>
      <c r="B298" s="19" t="s">
        <v>520</v>
      </c>
      <c r="C298" s="27"/>
      <c r="D298" s="23">
        <v>750</v>
      </c>
      <c r="E298" s="11"/>
    </row>
    <row r="299" spans="1:5" ht="17" x14ac:dyDescent="0.2">
      <c r="A299" s="18">
        <v>325613</v>
      </c>
      <c r="B299" s="19" t="s">
        <v>521</v>
      </c>
      <c r="C299" s="27"/>
      <c r="D299" s="23">
        <v>750</v>
      </c>
      <c r="E299" s="11"/>
    </row>
    <row r="300" spans="1:5" ht="17" x14ac:dyDescent="0.2">
      <c r="A300" s="18">
        <v>325620</v>
      </c>
      <c r="B300" s="19" t="s">
        <v>125</v>
      </c>
      <c r="C300" s="27"/>
      <c r="D300" s="23">
        <v>1250</v>
      </c>
      <c r="E300" s="11"/>
    </row>
    <row r="301" spans="1:5" ht="17" x14ac:dyDescent="0.2">
      <c r="A301" s="18">
        <v>325910</v>
      </c>
      <c r="B301" s="19" t="s">
        <v>126</v>
      </c>
      <c r="C301" s="27"/>
      <c r="D301" s="23">
        <v>500</v>
      </c>
      <c r="E301" s="11"/>
    </row>
    <row r="302" spans="1:5" ht="17" x14ac:dyDescent="0.2">
      <c r="A302" s="18">
        <v>325920</v>
      </c>
      <c r="B302" s="19" t="s">
        <v>127</v>
      </c>
      <c r="C302" s="27"/>
      <c r="D302" s="23">
        <v>750</v>
      </c>
      <c r="E302" s="11"/>
    </row>
    <row r="303" spans="1:5" ht="17" x14ac:dyDescent="0.2">
      <c r="A303" s="18">
        <v>325991</v>
      </c>
      <c r="B303" s="19" t="s">
        <v>522</v>
      </c>
      <c r="C303" s="27"/>
      <c r="D303" s="23">
        <v>500</v>
      </c>
      <c r="E303" s="11"/>
    </row>
    <row r="304" spans="1:5" ht="34" x14ac:dyDescent="0.2">
      <c r="A304" s="18">
        <v>325992</v>
      </c>
      <c r="B304" s="19" t="s">
        <v>523</v>
      </c>
      <c r="C304" s="27"/>
      <c r="D304" s="23">
        <v>1500</v>
      </c>
      <c r="E304" s="11"/>
    </row>
    <row r="305" spans="1:5" ht="34" x14ac:dyDescent="0.2">
      <c r="A305" s="18">
        <v>325998</v>
      </c>
      <c r="B305" s="19" t="s">
        <v>524</v>
      </c>
      <c r="C305" s="27"/>
      <c r="D305" s="23">
        <v>500</v>
      </c>
      <c r="E305" s="11"/>
    </row>
    <row r="306" spans="1:5" x14ac:dyDescent="0.2">
      <c r="A306" s="13" t="s">
        <v>525</v>
      </c>
      <c r="B306" s="13"/>
      <c r="C306" s="14"/>
      <c r="D306" s="23"/>
      <c r="E306" s="11"/>
    </row>
    <row r="307" spans="1:5" ht="17" x14ac:dyDescent="0.2">
      <c r="A307" s="18">
        <v>326111</v>
      </c>
      <c r="B307" s="19" t="s">
        <v>526</v>
      </c>
      <c r="C307" s="27"/>
      <c r="D307" s="23">
        <v>750</v>
      </c>
      <c r="E307" s="11"/>
    </row>
    <row r="308" spans="1:5" ht="34" x14ac:dyDescent="0.2">
      <c r="A308" s="18">
        <v>326112</v>
      </c>
      <c r="B308" s="19" t="s">
        <v>527</v>
      </c>
      <c r="C308" s="27"/>
      <c r="D308" s="23">
        <v>1000</v>
      </c>
      <c r="E308" s="11"/>
    </row>
    <row r="309" spans="1:5" ht="34" x14ac:dyDescent="0.2">
      <c r="A309" s="18">
        <v>326113</v>
      </c>
      <c r="B309" s="19" t="s">
        <v>528</v>
      </c>
      <c r="C309" s="27"/>
      <c r="D309" s="23">
        <v>750</v>
      </c>
      <c r="E309" s="11"/>
    </row>
    <row r="310" spans="1:5" ht="17" x14ac:dyDescent="0.2">
      <c r="A310" s="18">
        <v>326121</v>
      </c>
      <c r="B310" s="19" t="s">
        <v>529</v>
      </c>
      <c r="C310" s="27"/>
      <c r="D310" s="23">
        <v>500</v>
      </c>
      <c r="E310" s="11"/>
    </row>
    <row r="311" spans="1:5" ht="17" x14ac:dyDescent="0.2">
      <c r="A311" s="18">
        <v>326122</v>
      </c>
      <c r="B311" s="19" t="s">
        <v>530</v>
      </c>
      <c r="C311" s="27"/>
      <c r="D311" s="23">
        <v>750</v>
      </c>
      <c r="E311" s="11"/>
    </row>
    <row r="312" spans="1:5" ht="34" x14ac:dyDescent="0.2">
      <c r="A312" s="18">
        <v>326130</v>
      </c>
      <c r="B312" s="19" t="s">
        <v>128</v>
      </c>
      <c r="C312" s="27"/>
      <c r="D312" s="23">
        <v>500</v>
      </c>
      <c r="E312" s="11"/>
    </row>
    <row r="313" spans="1:5" ht="17" x14ac:dyDescent="0.2">
      <c r="A313" s="18">
        <v>326140</v>
      </c>
      <c r="B313" s="19" t="s">
        <v>129</v>
      </c>
      <c r="C313" s="27"/>
      <c r="D313" s="23">
        <v>1000</v>
      </c>
      <c r="E313" s="11"/>
    </row>
    <row r="314" spans="1:5" ht="34" x14ac:dyDescent="0.2">
      <c r="A314" s="18">
        <v>326150</v>
      </c>
      <c r="B314" s="19" t="s">
        <v>130</v>
      </c>
      <c r="C314" s="27"/>
      <c r="D314" s="23">
        <v>750</v>
      </c>
      <c r="E314" s="11"/>
    </row>
    <row r="315" spans="1:5" ht="17" x14ac:dyDescent="0.2">
      <c r="A315" s="18">
        <v>326160</v>
      </c>
      <c r="B315" s="19" t="s">
        <v>131</v>
      </c>
      <c r="C315" s="27"/>
      <c r="D315" s="23">
        <v>1250</v>
      </c>
      <c r="E315" s="11"/>
    </row>
    <row r="316" spans="1:5" ht="17" x14ac:dyDescent="0.2">
      <c r="A316" s="18">
        <v>326191</v>
      </c>
      <c r="B316" s="19" t="s">
        <v>531</v>
      </c>
      <c r="C316" s="27"/>
      <c r="D316" s="23">
        <v>750</v>
      </c>
      <c r="E316" s="11"/>
    </row>
    <row r="317" spans="1:5" ht="17" x14ac:dyDescent="0.2">
      <c r="A317" s="18">
        <v>326199</v>
      </c>
      <c r="B317" s="19" t="s">
        <v>532</v>
      </c>
      <c r="C317" s="27"/>
      <c r="D317" s="23">
        <v>750</v>
      </c>
      <c r="E317" s="11"/>
    </row>
    <row r="318" spans="1:5" ht="20" x14ac:dyDescent="0.2">
      <c r="A318" s="18">
        <v>326211</v>
      </c>
      <c r="B318" s="19" t="s">
        <v>533</v>
      </c>
      <c r="C318" s="27"/>
      <c r="D318" s="23">
        <v>1500</v>
      </c>
      <c r="E318" s="30" t="s">
        <v>534</v>
      </c>
    </row>
    <row r="319" spans="1:5" ht="17" x14ac:dyDescent="0.2">
      <c r="A319" s="18">
        <v>326212</v>
      </c>
      <c r="B319" s="19" t="s">
        <v>535</v>
      </c>
      <c r="C319" s="27"/>
      <c r="D319" s="23">
        <v>500</v>
      </c>
      <c r="E319" s="11"/>
    </row>
    <row r="320" spans="1:5" ht="17" x14ac:dyDescent="0.2">
      <c r="A320" s="18">
        <v>326220</v>
      </c>
      <c r="B320" s="19" t="s">
        <v>132</v>
      </c>
      <c r="C320" s="27"/>
      <c r="D320" s="23">
        <v>750</v>
      </c>
      <c r="E320" s="11"/>
    </row>
    <row r="321" spans="1:5" ht="17" x14ac:dyDescent="0.2">
      <c r="A321" s="18">
        <v>326291</v>
      </c>
      <c r="B321" s="19" t="s">
        <v>536</v>
      </c>
      <c r="C321" s="27"/>
      <c r="D321" s="23">
        <v>750</v>
      </c>
      <c r="E321" s="11"/>
    </row>
    <row r="322" spans="1:5" ht="17" x14ac:dyDescent="0.2">
      <c r="A322" s="18">
        <v>326299</v>
      </c>
      <c r="B322" s="19" t="s">
        <v>537</v>
      </c>
      <c r="C322" s="27"/>
      <c r="D322" s="23">
        <v>500</v>
      </c>
      <c r="E322" s="11"/>
    </row>
    <row r="323" spans="1:5" x14ac:dyDescent="0.2">
      <c r="A323" s="13" t="s">
        <v>538</v>
      </c>
      <c r="B323" s="13"/>
      <c r="C323" s="14"/>
      <c r="D323" s="23"/>
      <c r="E323" s="11"/>
    </row>
    <row r="324" spans="1:5" ht="17" x14ac:dyDescent="0.2">
      <c r="A324" s="18">
        <v>327110</v>
      </c>
      <c r="B324" s="19" t="s">
        <v>539</v>
      </c>
      <c r="C324" s="27"/>
      <c r="D324" s="23">
        <v>1000</v>
      </c>
      <c r="E324" s="11"/>
    </row>
    <row r="325" spans="1:5" ht="17" x14ac:dyDescent="0.2">
      <c r="A325" s="18">
        <v>327120</v>
      </c>
      <c r="B325" s="19" t="s">
        <v>540</v>
      </c>
      <c r="C325" s="27"/>
      <c r="D325" s="23">
        <v>750</v>
      </c>
      <c r="E325" s="11"/>
    </row>
    <row r="326" spans="1:5" ht="17" x14ac:dyDescent="0.2">
      <c r="A326" s="18">
        <v>327211</v>
      </c>
      <c r="B326" s="19" t="s">
        <v>541</v>
      </c>
      <c r="C326" s="27"/>
      <c r="D326" s="23">
        <v>1000</v>
      </c>
      <c r="E326" s="11"/>
    </row>
    <row r="327" spans="1:5" ht="34" x14ac:dyDescent="0.2">
      <c r="A327" s="18">
        <v>327212</v>
      </c>
      <c r="B327" s="19" t="s">
        <v>542</v>
      </c>
      <c r="C327" s="27"/>
      <c r="D327" s="23">
        <v>1250</v>
      </c>
      <c r="E327" s="11"/>
    </row>
    <row r="328" spans="1:5" ht="17" x14ac:dyDescent="0.2">
      <c r="A328" s="18">
        <v>327213</v>
      </c>
      <c r="B328" s="19" t="s">
        <v>543</v>
      </c>
      <c r="C328" s="27"/>
      <c r="D328" s="23">
        <v>1250</v>
      </c>
      <c r="E328" s="11"/>
    </row>
    <row r="329" spans="1:5" ht="17" x14ac:dyDescent="0.2">
      <c r="A329" s="18">
        <v>327215</v>
      </c>
      <c r="B329" s="19" t="s">
        <v>544</v>
      </c>
      <c r="C329" s="27"/>
      <c r="D329" s="23">
        <v>1000</v>
      </c>
      <c r="E329" s="11"/>
    </row>
    <row r="330" spans="1:5" ht="17" x14ac:dyDescent="0.2">
      <c r="A330" s="18">
        <v>327310</v>
      </c>
      <c r="B330" s="19" t="s">
        <v>133</v>
      </c>
      <c r="C330" s="27"/>
      <c r="D330" s="23">
        <v>1000</v>
      </c>
      <c r="E330" s="11"/>
    </row>
    <row r="331" spans="1:5" ht="17" x14ac:dyDescent="0.2">
      <c r="A331" s="18">
        <v>327320</v>
      </c>
      <c r="B331" s="19" t="s">
        <v>545</v>
      </c>
      <c r="C331" s="27"/>
      <c r="D331" s="23">
        <v>500</v>
      </c>
      <c r="E331" s="11"/>
    </row>
    <row r="332" spans="1:5" ht="17" x14ac:dyDescent="0.2">
      <c r="A332" s="18">
        <v>327331</v>
      </c>
      <c r="B332" s="19" t="s">
        <v>546</v>
      </c>
      <c r="C332" s="27"/>
      <c r="D332" s="23">
        <v>500</v>
      </c>
      <c r="E332" s="11"/>
    </row>
    <row r="333" spans="1:5" ht="17" x14ac:dyDescent="0.2">
      <c r="A333" s="18">
        <v>327332</v>
      </c>
      <c r="B333" s="19" t="s">
        <v>547</v>
      </c>
      <c r="C333" s="27"/>
      <c r="D333" s="23">
        <v>750</v>
      </c>
      <c r="E333" s="11"/>
    </row>
    <row r="334" spans="1:5" ht="17" x14ac:dyDescent="0.2">
      <c r="A334" s="18">
        <v>327390</v>
      </c>
      <c r="B334" s="19" t="s">
        <v>548</v>
      </c>
      <c r="C334" s="27"/>
      <c r="D334" s="23">
        <v>500</v>
      </c>
      <c r="E334" s="11"/>
    </row>
    <row r="335" spans="1:5" ht="17" x14ac:dyDescent="0.2">
      <c r="A335" s="18">
        <v>327410</v>
      </c>
      <c r="B335" s="19" t="s">
        <v>134</v>
      </c>
      <c r="C335" s="27"/>
      <c r="D335" s="23">
        <v>750</v>
      </c>
      <c r="E335" s="11"/>
    </row>
    <row r="336" spans="1:5" ht="17" x14ac:dyDescent="0.2">
      <c r="A336" s="18">
        <v>327420</v>
      </c>
      <c r="B336" s="19" t="s">
        <v>135</v>
      </c>
      <c r="C336" s="27"/>
      <c r="D336" s="23">
        <v>1500</v>
      </c>
      <c r="E336" s="11"/>
    </row>
    <row r="337" spans="1:5" ht="17" x14ac:dyDescent="0.2">
      <c r="A337" s="18">
        <v>327910</v>
      </c>
      <c r="B337" s="19" t="s">
        <v>136</v>
      </c>
      <c r="C337" s="27"/>
      <c r="D337" s="23">
        <v>750</v>
      </c>
      <c r="E337" s="11"/>
    </row>
    <row r="338" spans="1:5" ht="17" x14ac:dyDescent="0.2">
      <c r="A338" s="18">
        <v>327991</v>
      </c>
      <c r="B338" s="19" t="s">
        <v>549</v>
      </c>
      <c r="C338" s="27"/>
      <c r="D338" s="23">
        <v>500</v>
      </c>
      <c r="E338" s="11"/>
    </row>
    <row r="339" spans="1:5" ht="17" x14ac:dyDescent="0.2">
      <c r="A339" s="18">
        <v>327992</v>
      </c>
      <c r="B339" s="19" t="s">
        <v>550</v>
      </c>
      <c r="C339" s="27"/>
      <c r="D339" s="23">
        <v>500</v>
      </c>
      <c r="E339" s="11"/>
    </row>
    <row r="340" spans="1:5" ht="17" x14ac:dyDescent="0.2">
      <c r="A340" s="18">
        <v>327993</v>
      </c>
      <c r="B340" s="19" t="s">
        <v>551</v>
      </c>
      <c r="C340" s="27"/>
      <c r="D340" s="23">
        <v>1500</v>
      </c>
      <c r="E340" s="11"/>
    </row>
    <row r="341" spans="1:5" ht="34" x14ac:dyDescent="0.2">
      <c r="A341" s="18">
        <v>327999</v>
      </c>
      <c r="B341" s="19" t="s">
        <v>552</v>
      </c>
      <c r="C341" s="27"/>
      <c r="D341" s="23">
        <v>500</v>
      </c>
      <c r="E341" s="11"/>
    </row>
    <row r="342" spans="1:5" x14ac:dyDescent="0.2">
      <c r="A342" s="13" t="s">
        <v>553</v>
      </c>
      <c r="B342" s="13"/>
      <c r="C342" s="14"/>
      <c r="D342" s="23"/>
      <c r="E342" s="11"/>
    </row>
    <row r="343" spans="1:5" ht="17" x14ac:dyDescent="0.2">
      <c r="A343" s="18">
        <v>331110</v>
      </c>
      <c r="B343" s="19" t="s">
        <v>554</v>
      </c>
      <c r="C343" s="27"/>
      <c r="D343" s="23">
        <v>1500</v>
      </c>
      <c r="E343" s="11"/>
    </row>
    <row r="344" spans="1:5" ht="34" x14ac:dyDescent="0.2">
      <c r="A344" s="18">
        <v>331210</v>
      </c>
      <c r="B344" s="19" t="s">
        <v>137</v>
      </c>
      <c r="C344" s="27"/>
      <c r="D344" s="23">
        <v>1000</v>
      </c>
      <c r="E344" s="11"/>
    </row>
    <row r="345" spans="1:5" ht="17" x14ac:dyDescent="0.2">
      <c r="A345" s="18">
        <v>331221</v>
      </c>
      <c r="B345" s="19" t="s">
        <v>555</v>
      </c>
      <c r="C345" s="27"/>
      <c r="D345" s="23">
        <v>1000</v>
      </c>
      <c r="E345" s="11"/>
    </row>
    <row r="346" spans="1:5" ht="17" x14ac:dyDescent="0.2">
      <c r="A346" s="18">
        <v>331222</v>
      </c>
      <c r="B346" s="19" t="s">
        <v>556</v>
      </c>
      <c r="C346" s="27"/>
      <c r="D346" s="23">
        <v>1000</v>
      </c>
      <c r="E346" s="11"/>
    </row>
    <row r="347" spans="1:5" ht="17" x14ac:dyDescent="0.2">
      <c r="A347" s="18">
        <v>331313</v>
      </c>
      <c r="B347" s="19" t="s">
        <v>557</v>
      </c>
      <c r="C347" s="27"/>
      <c r="D347" s="23">
        <v>1000</v>
      </c>
      <c r="E347" s="11"/>
    </row>
    <row r="348" spans="1:5" ht="17" x14ac:dyDescent="0.2">
      <c r="A348" s="18">
        <v>331314</v>
      </c>
      <c r="B348" s="19" t="s">
        <v>558</v>
      </c>
      <c r="C348" s="27"/>
      <c r="D348" s="23">
        <v>750</v>
      </c>
      <c r="E348" s="11"/>
    </row>
    <row r="349" spans="1:5" ht="17" x14ac:dyDescent="0.2">
      <c r="A349" s="18">
        <v>331315</v>
      </c>
      <c r="B349" s="19" t="s">
        <v>559</v>
      </c>
      <c r="C349" s="27"/>
      <c r="D349" s="23">
        <v>1250</v>
      </c>
      <c r="E349" s="11"/>
    </row>
    <row r="350" spans="1:5" ht="17" x14ac:dyDescent="0.2">
      <c r="A350" s="18">
        <v>331318</v>
      </c>
      <c r="B350" s="19" t="s">
        <v>560</v>
      </c>
      <c r="C350" s="27"/>
      <c r="D350" s="23">
        <v>750</v>
      </c>
      <c r="E350" s="11"/>
    </row>
    <row r="351" spans="1:5" ht="34" x14ac:dyDescent="0.2">
      <c r="A351" s="18">
        <v>331410</v>
      </c>
      <c r="B351" s="19" t="s">
        <v>561</v>
      </c>
      <c r="C351" s="27"/>
      <c r="D351" s="23">
        <v>1000</v>
      </c>
      <c r="E351" s="11"/>
    </row>
    <row r="352" spans="1:5" ht="17" x14ac:dyDescent="0.2">
      <c r="A352" s="18">
        <v>331420</v>
      </c>
      <c r="B352" s="19" t="s">
        <v>138</v>
      </c>
      <c r="C352" s="27"/>
      <c r="D352" s="23">
        <v>1000</v>
      </c>
      <c r="E352" s="11"/>
    </row>
    <row r="353" spans="1:5" ht="34" x14ac:dyDescent="0.2">
      <c r="A353" s="18">
        <v>331491</v>
      </c>
      <c r="B353" s="19" t="s">
        <v>562</v>
      </c>
      <c r="C353" s="27"/>
      <c r="D353" s="23">
        <v>750</v>
      </c>
      <c r="E353" s="11"/>
    </row>
    <row r="354" spans="1:5" ht="34" x14ac:dyDescent="0.2">
      <c r="A354" s="18">
        <v>331492</v>
      </c>
      <c r="B354" s="19" t="s">
        <v>563</v>
      </c>
      <c r="C354" s="27"/>
      <c r="D354" s="23">
        <v>750</v>
      </c>
      <c r="E354" s="11"/>
    </row>
    <row r="355" spans="1:5" ht="17" x14ac:dyDescent="0.2">
      <c r="A355" s="18">
        <v>331511</v>
      </c>
      <c r="B355" s="19" t="s">
        <v>564</v>
      </c>
      <c r="C355" s="27"/>
      <c r="D355" s="23">
        <v>1000</v>
      </c>
      <c r="E355" s="11"/>
    </row>
    <row r="356" spans="1:5" ht="17" x14ac:dyDescent="0.2">
      <c r="A356" s="18">
        <v>331512</v>
      </c>
      <c r="B356" s="19" t="s">
        <v>565</v>
      </c>
      <c r="C356" s="27"/>
      <c r="D356" s="23">
        <v>1000</v>
      </c>
      <c r="E356" s="11"/>
    </row>
    <row r="357" spans="1:5" ht="17" x14ac:dyDescent="0.2">
      <c r="A357" s="18">
        <v>331513</v>
      </c>
      <c r="B357" s="19" t="s">
        <v>566</v>
      </c>
      <c r="C357" s="27"/>
      <c r="D357" s="23">
        <v>500</v>
      </c>
      <c r="E357" s="11"/>
    </row>
    <row r="358" spans="1:5" ht="17" x14ac:dyDescent="0.2">
      <c r="A358" s="18">
        <v>331523</v>
      </c>
      <c r="B358" s="19" t="s">
        <v>567</v>
      </c>
      <c r="C358" s="27"/>
      <c r="D358" s="23">
        <v>500</v>
      </c>
      <c r="E358" s="11"/>
    </row>
    <row r="359" spans="1:5" ht="17" x14ac:dyDescent="0.2">
      <c r="A359" s="18">
        <v>331524</v>
      </c>
      <c r="B359" s="19" t="s">
        <v>568</v>
      </c>
      <c r="C359" s="27"/>
      <c r="D359" s="23">
        <v>500</v>
      </c>
      <c r="E359" s="11"/>
    </row>
    <row r="360" spans="1:5" ht="17" x14ac:dyDescent="0.2">
      <c r="A360" s="18">
        <v>331529</v>
      </c>
      <c r="B360" s="19" t="s">
        <v>569</v>
      </c>
      <c r="C360" s="27"/>
      <c r="D360" s="23">
        <v>500</v>
      </c>
      <c r="E360" s="11"/>
    </row>
    <row r="361" spans="1:5" x14ac:dyDescent="0.2">
      <c r="A361" s="13" t="s">
        <v>570</v>
      </c>
      <c r="B361" s="13"/>
      <c r="C361" s="14"/>
      <c r="D361" s="23"/>
      <c r="E361" s="11"/>
    </row>
    <row r="362" spans="1:5" ht="17" x14ac:dyDescent="0.2">
      <c r="A362" s="18">
        <v>332111</v>
      </c>
      <c r="B362" s="19" t="s">
        <v>571</v>
      </c>
      <c r="C362" s="27"/>
      <c r="D362" s="23">
        <v>750</v>
      </c>
      <c r="E362" s="11"/>
    </row>
    <row r="363" spans="1:5" ht="17" x14ac:dyDescent="0.2">
      <c r="A363" s="18">
        <v>332112</v>
      </c>
      <c r="B363" s="19" t="s">
        <v>572</v>
      </c>
      <c r="C363" s="27"/>
      <c r="D363" s="23">
        <v>750</v>
      </c>
      <c r="E363" s="11"/>
    </row>
    <row r="364" spans="1:5" ht="17" x14ac:dyDescent="0.2">
      <c r="A364" s="18">
        <v>332114</v>
      </c>
      <c r="B364" s="19" t="s">
        <v>573</v>
      </c>
      <c r="C364" s="27"/>
      <c r="D364" s="23">
        <v>500</v>
      </c>
      <c r="E364" s="11"/>
    </row>
    <row r="365" spans="1:5" ht="17" x14ac:dyDescent="0.2">
      <c r="A365" s="18">
        <v>332117</v>
      </c>
      <c r="B365" s="19" t="s">
        <v>574</v>
      </c>
      <c r="C365" s="27"/>
      <c r="D365" s="23">
        <v>500</v>
      </c>
      <c r="E365" s="11"/>
    </row>
    <row r="366" spans="1:5" ht="34" x14ac:dyDescent="0.2">
      <c r="A366" s="18">
        <v>332119</v>
      </c>
      <c r="B366" s="19" t="s">
        <v>575</v>
      </c>
      <c r="C366" s="27"/>
      <c r="D366" s="23">
        <v>500</v>
      </c>
      <c r="E366" s="11"/>
    </row>
    <row r="367" spans="1:5" ht="34" x14ac:dyDescent="0.2">
      <c r="A367" s="18">
        <v>332215</v>
      </c>
      <c r="B367" s="19" t="s">
        <v>576</v>
      </c>
      <c r="C367" s="27"/>
      <c r="D367" s="23">
        <v>750</v>
      </c>
      <c r="E367" s="11"/>
    </row>
    <row r="368" spans="1:5" ht="17" x14ac:dyDescent="0.2">
      <c r="A368" s="18">
        <v>332216</v>
      </c>
      <c r="B368" s="19" t="s">
        <v>1533</v>
      </c>
      <c r="C368" s="27"/>
      <c r="D368" s="23">
        <v>750</v>
      </c>
      <c r="E368" s="11"/>
    </row>
    <row r="369" spans="1:5" ht="34" x14ac:dyDescent="0.2">
      <c r="A369" s="18">
        <v>332311</v>
      </c>
      <c r="B369" s="19" t="s">
        <v>577</v>
      </c>
      <c r="C369" s="27"/>
      <c r="D369" s="23">
        <v>750</v>
      </c>
      <c r="E369" s="11"/>
    </row>
    <row r="370" spans="1:5" ht="17" x14ac:dyDescent="0.2">
      <c r="A370" s="18">
        <v>332312</v>
      </c>
      <c r="B370" s="19" t="s">
        <v>578</v>
      </c>
      <c r="C370" s="27"/>
      <c r="D370" s="23">
        <v>500</v>
      </c>
      <c r="E370" s="11"/>
    </row>
    <row r="371" spans="1:5" ht="17" x14ac:dyDescent="0.2">
      <c r="A371" s="18">
        <v>332313</v>
      </c>
      <c r="B371" s="19" t="s">
        <v>579</v>
      </c>
      <c r="C371" s="27"/>
      <c r="D371" s="23">
        <v>750</v>
      </c>
      <c r="E371" s="11"/>
    </row>
    <row r="372" spans="1:5" ht="17" x14ac:dyDescent="0.2">
      <c r="A372" s="18">
        <v>332321</v>
      </c>
      <c r="B372" s="19" t="s">
        <v>580</v>
      </c>
      <c r="C372" s="27"/>
      <c r="D372" s="23">
        <v>750</v>
      </c>
      <c r="E372" s="11"/>
    </row>
    <row r="373" spans="1:5" ht="17" x14ac:dyDescent="0.2">
      <c r="A373" s="18">
        <v>332322</v>
      </c>
      <c r="B373" s="19" t="s">
        <v>581</v>
      </c>
      <c r="C373" s="27"/>
      <c r="D373" s="23">
        <v>500</v>
      </c>
      <c r="E373" s="11"/>
    </row>
    <row r="374" spans="1:5" ht="17" x14ac:dyDescent="0.2">
      <c r="A374" s="18">
        <v>332323</v>
      </c>
      <c r="B374" s="19" t="s">
        <v>582</v>
      </c>
      <c r="C374" s="27"/>
      <c r="D374" s="23">
        <v>500</v>
      </c>
      <c r="E374" s="11"/>
    </row>
    <row r="375" spans="1:5" ht="17" x14ac:dyDescent="0.2">
      <c r="A375" s="18">
        <v>332410</v>
      </c>
      <c r="B375" s="19" t="s">
        <v>583</v>
      </c>
      <c r="C375" s="27"/>
      <c r="D375" s="23">
        <v>750</v>
      </c>
      <c r="E375" s="11"/>
    </row>
    <row r="376" spans="1:5" ht="17" x14ac:dyDescent="0.2">
      <c r="A376" s="18">
        <v>332420</v>
      </c>
      <c r="B376" s="19" t="s">
        <v>139</v>
      </c>
      <c r="C376" s="27"/>
      <c r="D376" s="23">
        <v>750</v>
      </c>
      <c r="E376" s="11"/>
    </row>
    <row r="377" spans="1:5" ht="17" x14ac:dyDescent="0.2">
      <c r="A377" s="18">
        <v>332431</v>
      </c>
      <c r="B377" s="19" t="s">
        <v>584</v>
      </c>
      <c r="C377" s="27"/>
      <c r="D377" s="23">
        <v>1500</v>
      </c>
      <c r="E377" s="11"/>
    </row>
    <row r="378" spans="1:5" ht="17" x14ac:dyDescent="0.2">
      <c r="A378" s="18">
        <v>332439</v>
      </c>
      <c r="B378" s="19" t="s">
        <v>585</v>
      </c>
      <c r="C378" s="27"/>
      <c r="D378" s="23">
        <v>500</v>
      </c>
      <c r="E378" s="11"/>
    </row>
    <row r="379" spans="1:5" ht="17" x14ac:dyDescent="0.2">
      <c r="A379" s="18">
        <v>332510</v>
      </c>
      <c r="B379" s="19" t="s">
        <v>140</v>
      </c>
      <c r="C379" s="27"/>
      <c r="D379" s="23">
        <v>750</v>
      </c>
      <c r="E379" s="11"/>
    </row>
    <row r="380" spans="1:5" ht="17" x14ac:dyDescent="0.2">
      <c r="A380" s="18">
        <v>332613</v>
      </c>
      <c r="B380" s="19" t="s">
        <v>586</v>
      </c>
      <c r="C380" s="27"/>
      <c r="D380" s="23">
        <v>500</v>
      </c>
      <c r="E380" s="11"/>
    </row>
    <row r="381" spans="1:5" ht="17" x14ac:dyDescent="0.2">
      <c r="A381" s="18">
        <v>332618</v>
      </c>
      <c r="B381" s="19" t="s">
        <v>587</v>
      </c>
      <c r="C381" s="27"/>
      <c r="D381" s="23">
        <v>500</v>
      </c>
      <c r="E381" s="11"/>
    </row>
    <row r="382" spans="1:5" ht="17" x14ac:dyDescent="0.2">
      <c r="A382" s="18">
        <v>332710</v>
      </c>
      <c r="B382" s="19" t="s">
        <v>141</v>
      </c>
      <c r="C382" s="27"/>
      <c r="D382" s="23">
        <v>500</v>
      </c>
      <c r="E382" s="11"/>
    </row>
    <row r="383" spans="1:5" ht="17" x14ac:dyDescent="0.2">
      <c r="A383" s="18">
        <v>332721</v>
      </c>
      <c r="B383" s="19" t="s">
        <v>588</v>
      </c>
      <c r="C383" s="27"/>
      <c r="D383" s="23">
        <v>500</v>
      </c>
      <c r="E383" s="11"/>
    </row>
    <row r="384" spans="1:5" ht="17" x14ac:dyDescent="0.2">
      <c r="A384" s="18">
        <v>332722</v>
      </c>
      <c r="B384" s="19" t="s">
        <v>589</v>
      </c>
      <c r="C384" s="27"/>
      <c r="D384" s="23">
        <v>500</v>
      </c>
      <c r="E384" s="11"/>
    </row>
    <row r="385" spans="1:5" ht="17" x14ac:dyDescent="0.2">
      <c r="A385" s="18">
        <v>332811</v>
      </c>
      <c r="B385" s="19" t="s">
        <v>590</v>
      </c>
      <c r="C385" s="27"/>
      <c r="D385" s="23">
        <v>750</v>
      </c>
      <c r="E385" s="11"/>
    </row>
    <row r="386" spans="1:5" ht="34" x14ac:dyDescent="0.2">
      <c r="A386" s="18">
        <v>332812</v>
      </c>
      <c r="B386" s="19" t="s">
        <v>591</v>
      </c>
      <c r="C386" s="27"/>
      <c r="D386" s="23">
        <v>500</v>
      </c>
      <c r="E386" s="11"/>
    </row>
    <row r="387" spans="1:5" ht="17" x14ac:dyDescent="0.2">
      <c r="A387" s="18">
        <v>332813</v>
      </c>
      <c r="B387" s="19" t="s">
        <v>592</v>
      </c>
      <c r="C387" s="27"/>
      <c r="D387" s="23">
        <v>500</v>
      </c>
      <c r="E387" s="11"/>
    </row>
    <row r="388" spans="1:5" ht="17" x14ac:dyDescent="0.2">
      <c r="A388" s="18">
        <v>332911</v>
      </c>
      <c r="B388" s="19" t="s">
        <v>593</v>
      </c>
      <c r="C388" s="27"/>
      <c r="D388" s="23">
        <v>750</v>
      </c>
      <c r="E388" s="11"/>
    </row>
    <row r="389" spans="1:5" ht="17" x14ac:dyDescent="0.2">
      <c r="A389" s="18">
        <v>332912</v>
      </c>
      <c r="B389" s="19" t="s">
        <v>594</v>
      </c>
      <c r="C389" s="27"/>
      <c r="D389" s="23">
        <v>1000</v>
      </c>
      <c r="E389" s="11"/>
    </row>
    <row r="390" spans="1:5" ht="17" x14ac:dyDescent="0.2">
      <c r="A390" s="18">
        <v>332913</v>
      </c>
      <c r="B390" s="19" t="s">
        <v>595</v>
      </c>
      <c r="C390" s="27"/>
      <c r="D390" s="23">
        <v>1000</v>
      </c>
      <c r="E390" s="11"/>
    </row>
    <row r="391" spans="1:5" ht="17" x14ac:dyDescent="0.2">
      <c r="A391" s="18">
        <v>332919</v>
      </c>
      <c r="B391" s="19" t="s">
        <v>596</v>
      </c>
      <c r="C391" s="27"/>
      <c r="D391" s="23">
        <v>750</v>
      </c>
      <c r="E391" s="11"/>
    </row>
    <row r="392" spans="1:5" ht="17" x14ac:dyDescent="0.2">
      <c r="A392" s="18">
        <v>332991</v>
      </c>
      <c r="B392" s="19" t="s">
        <v>142</v>
      </c>
      <c r="C392" s="27"/>
      <c r="D392" s="23">
        <v>1250</v>
      </c>
      <c r="E392" s="11"/>
    </row>
    <row r="393" spans="1:5" ht="17" x14ac:dyDescent="0.2">
      <c r="A393" s="18">
        <v>332992</v>
      </c>
      <c r="B393" s="19" t="s">
        <v>597</v>
      </c>
      <c r="C393" s="27"/>
      <c r="D393" s="23">
        <v>1250</v>
      </c>
      <c r="E393" s="11"/>
    </row>
    <row r="394" spans="1:5" ht="17" x14ac:dyDescent="0.2">
      <c r="A394" s="18">
        <v>332993</v>
      </c>
      <c r="B394" s="19" t="s">
        <v>598</v>
      </c>
      <c r="C394" s="27"/>
      <c r="D394" s="23">
        <v>1500</v>
      </c>
      <c r="E394" s="11"/>
    </row>
    <row r="395" spans="1:5" ht="34" x14ac:dyDescent="0.2">
      <c r="A395" s="18">
        <v>332994</v>
      </c>
      <c r="B395" s="19" t="s">
        <v>599</v>
      </c>
      <c r="C395" s="27"/>
      <c r="D395" s="23">
        <v>1000</v>
      </c>
      <c r="E395" s="11"/>
    </row>
    <row r="396" spans="1:5" ht="17" x14ac:dyDescent="0.2">
      <c r="A396" s="18">
        <v>332996</v>
      </c>
      <c r="B396" s="19" t="s">
        <v>600</v>
      </c>
      <c r="C396" s="27"/>
      <c r="D396" s="23">
        <v>500</v>
      </c>
      <c r="E396" s="11"/>
    </row>
    <row r="397" spans="1:5" ht="34" x14ac:dyDescent="0.2">
      <c r="A397" s="18">
        <v>332999</v>
      </c>
      <c r="B397" s="19" t="s">
        <v>601</v>
      </c>
      <c r="C397" s="27"/>
      <c r="D397" s="23">
        <v>750</v>
      </c>
      <c r="E397" s="11"/>
    </row>
    <row r="398" spans="1:5" ht="19" x14ac:dyDescent="0.2">
      <c r="A398" s="13" t="s">
        <v>602</v>
      </c>
      <c r="B398" s="13"/>
      <c r="C398" s="14"/>
      <c r="D398" s="23"/>
      <c r="E398" s="30" t="s">
        <v>603</v>
      </c>
    </row>
    <row r="399" spans="1:5" ht="17" x14ac:dyDescent="0.2">
      <c r="A399" s="18">
        <v>333111</v>
      </c>
      <c r="B399" s="19" t="s">
        <v>604</v>
      </c>
      <c r="C399" s="27"/>
      <c r="D399" s="23">
        <v>1250</v>
      </c>
      <c r="E399" s="11"/>
    </row>
    <row r="400" spans="1:5" ht="34" x14ac:dyDescent="0.2">
      <c r="A400" s="18">
        <v>333112</v>
      </c>
      <c r="B400" s="19" t="s">
        <v>605</v>
      </c>
      <c r="C400" s="27"/>
      <c r="D400" s="23">
        <v>1500</v>
      </c>
      <c r="E400" s="11"/>
    </row>
    <row r="401" spans="1:5" ht="17" x14ac:dyDescent="0.2">
      <c r="A401" s="18">
        <v>333120</v>
      </c>
      <c r="B401" s="19" t="s">
        <v>143</v>
      </c>
      <c r="C401" s="27"/>
      <c r="D401" s="23">
        <v>1250</v>
      </c>
      <c r="E401" s="11"/>
    </row>
    <row r="402" spans="1:5" ht="17" x14ac:dyDescent="0.2">
      <c r="A402" s="18">
        <v>333131</v>
      </c>
      <c r="B402" s="19" t="s">
        <v>606</v>
      </c>
      <c r="C402" s="27"/>
      <c r="D402" s="23">
        <v>500</v>
      </c>
      <c r="E402" s="11"/>
    </row>
    <row r="403" spans="1:5" ht="17" x14ac:dyDescent="0.2">
      <c r="A403" s="18">
        <v>333132</v>
      </c>
      <c r="B403" s="19" t="s">
        <v>607</v>
      </c>
      <c r="C403" s="27"/>
      <c r="D403" s="23">
        <v>1250</v>
      </c>
      <c r="E403" s="11"/>
    </row>
    <row r="404" spans="1:5" ht="17" x14ac:dyDescent="0.2">
      <c r="A404" s="18">
        <v>333241</v>
      </c>
      <c r="B404" s="19" t="s">
        <v>608</v>
      </c>
      <c r="C404" s="27"/>
      <c r="D404" s="23">
        <v>500</v>
      </c>
      <c r="E404" s="11"/>
    </row>
    <row r="405" spans="1:5" ht="17" x14ac:dyDescent="0.2">
      <c r="A405" s="18">
        <v>333242</v>
      </c>
      <c r="B405" s="19" t="s">
        <v>609</v>
      </c>
      <c r="C405" s="27"/>
      <c r="D405" s="23">
        <v>1500</v>
      </c>
      <c r="E405" s="11"/>
    </row>
    <row r="406" spans="1:5" ht="34" x14ac:dyDescent="0.2">
      <c r="A406" s="18">
        <v>333243</v>
      </c>
      <c r="B406" s="19" t="s">
        <v>610</v>
      </c>
      <c r="C406" s="27"/>
      <c r="D406" s="23">
        <v>500</v>
      </c>
      <c r="E406" s="11"/>
    </row>
    <row r="407" spans="1:5" ht="17" x14ac:dyDescent="0.2">
      <c r="A407" s="18">
        <v>333244</v>
      </c>
      <c r="B407" s="19" t="s">
        <v>611</v>
      </c>
      <c r="C407" s="27"/>
      <c r="D407" s="23">
        <v>750</v>
      </c>
      <c r="E407" s="11"/>
    </row>
    <row r="408" spans="1:5" ht="17" x14ac:dyDescent="0.2">
      <c r="A408" s="18">
        <v>333249</v>
      </c>
      <c r="B408" s="19" t="s">
        <v>612</v>
      </c>
      <c r="C408" s="27"/>
      <c r="D408" s="23">
        <v>500</v>
      </c>
      <c r="E408" s="11"/>
    </row>
    <row r="409" spans="1:5" ht="17" x14ac:dyDescent="0.2">
      <c r="A409" s="18">
        <v>333314</v>
      </c>
      <c r="B409" s="19" t="s">
        <v>613</v>
      </c>
      <c r="C409" s="27"/>
      <c r="D409" s="23">
        <v>500</v>
      </c>
      <c r="E409" s="11"/>
    </row>
    <row r="410" spans="1:5" ht="17" x14ac:dyDescent="0.2">
      <c r="A410" s="18">
        <v>333316</v>
      </c>
      <c r="B410" s="19" t="s">
        <v>614</v>
      </c>
      <c r="C410" s="27"/>
      <c r="D410" s="23">
        <v>1000</v>
      </c>
      <c r="E410" s="11"/>
    </row>
    <row r="411" spans="1:5" ht="34" x14ac:dyDescent="0.2">
      <c r="A411" s="18">
        <v>333318</v>
      </c>
      <c r="B411" s="19" t="s">
        <v>615</v>
      </c>
      <c r="C411" s="27"/>
      <c r="D411" s="23">
        <v>1000</v>
      </c>
      <c r="E411" s="11"/>
    </row>
    <row r="412" spans="1:5" ht="34" x14ac:dyDescent="0.2">
      <c r="A412" s="18">
        <v>333413</v>
      </c>
      <c r="B412" s="19" t="s">
        <v>616</v>
      </c>
      <c r="C412" s="27"/>
      <c r="D412" s="23">
        <v>500</v>
      </c>
      <c r="E412" s="11"/>
    </row>
    <row r="413" spans="1:5" ht="34" x14ac:dyDescent="0.2">
      <c r="A413" s="18">
        <v>333414</v>
      </c>
      <c r="B413" s="19" t="s">
        <v>617</v>
      </c>
      <c r="C413" s="27"/>
      <c r="D413" s="23">
        <v>500</v>
      </c>
      <c r="E413" s="11"/>
    </row>
    <row r="414" spans="1:5" ht="51" x14ac:dyDescent="0.2">
      <c r="A414" s="18">
        <v>333415</v>
      </c>
      <c r="B414" s="19" t="s">
        <v>618</v>
      </c>
      <c r="C414" s="27"/>
      <c r="D414" s="23">
        <v>1250</v>
      </c>
      <c r="E414" s="11"/>
    </row>
    <row r="415" spans="1:5" ht="17" x14ac:dyDescent="0.2">
      <c r="A415" s="18">
        <v>333511</v>
      </c>
      <c r="B415" s="19" t="s">
        <v>619</v>
      </c>
      <c r="C415" s="27"/>
      <c r="D415" s="23">
        <v>500</v>
      </c>
      <c r="E415" s="11"/>
    </row>
    <row r="416" spans="1:5" ht="17" x14ac:dyDescent="0.2">
      <c r="A416" s="18">
        <v>333514</v>
      </c>
      <c r="B416" s="19" t="s">
        <v>620</v>
      </c>
      <c r="C416" s="27"/>
      <c r="D416" s="23">
        <v>500</v>
      </c>
      <c r="E416" s="11"/>
    </row>
    <row r="417" spans="1:5" ht="17" x14ac:dyDescent="0.2">
      <c r="A417" s="18">
        <v>333515</v>
      </c>
      <c r="B417" s="19" t="s">
        <v>621</v>
      </c>
      <c r="C417" s="27"/>
      <c r="D417" s="23">
        <v>500</v>
      </c>
      <c r="E417" s="11"/>
    </row>
    <row r="418" spans="1:5" ht="17" x14ac:dyDescent="0.2">
      <c r="A418" s="18">
        <v>333517</v>
      </c>
      <c r="B418" s="19" t="s">
        <v>622</v>
      </c>
      <c r="C418" s="27"/>
      <c r="D418" s="23">
        <v>500</v>
      </c>
      <c r="E418" s="11"/>
    </row>
    <row r="419" spans="1:5" ht="34" x14ac:dyDescent="0.2">
      <c r="A419" s="18">
        <v>333519</v>
      </c>
      <c r="B419" s="19" t="s">
        <v>623</v>
      </c>
      <c r="C419" s="27"/>
      <c r="D419" s="23">
        <v>500</v>
      </c>
      <c r="E419" s="11"/>
    </row>
    <row r="420" spans="1:5" ht="17" x14ac:dyDescent="0.2">
      <c r="A420" s="18">
        <v>333611</v>
      </c>
      <c r="B420" s="19" t="s">
        <v>624</v>
      </c>
      <c r="C420" s="27"/>
      <c r="D420" s="23">
        <v>1500</v>
      </c>
      <c r="E420" s="11"/>
    </row>
    <row r="421" spans="1:5" ht="34" x14ac:dyDescent="0.2">
      <c r="A421" s="18">
        <v>333612</v>
      </c>
      <c r="B421" s="19" t="s">
        <v>625</v>
      </c>
      <c r="C421" s="27"/>
      <c r="D421" s="23">
        <v>750</v>
      </c>
      <c r="E421" s="11"/>
    </row>
    <row r="422" spans="1:5" ht="17" x14ac:dyDescent="0.2">
      <c r="A422" s="18">
        <v>333613</v>
      </c>
      <c r="B422" s="19" t="s">
        <v>626</v>
      </c>
      <c r="C422" s="27"/>
      <c r="D422" s="23">
        <v>750</v>
      </c>
      <c r="E422" s="11"/>
    </row>
    <row r="423" spans="1:5" ht="17" x14ac:dyDescent="0.2">
      <c r="A423" s="18">
        <v>333618</v>
      </c>
      <c r="B423" s="19" t="s">
        <v>627</v>
      </c>
      <c r="C423" s="27"/>
      <c r="D423" s="23">
        <v>1500</v>
      </c>
      <c r="E423" s="11"/>
    </row>
    <row r="424" spans="1:5" ht="17" x14ac:dyDescent="0.2">
      <c r="A424" s="18">
        <v>333912</v>
      </c>
      <c r="B424" s="19" t="s">
        <v>629</v>
      </c>
      <c r="C424" s="27"/>
      <c r="D424" s="23">
        <v>1000</v>
      </c>
      <c r="E424" s="11"/>
    </row>
    <row r="425" spans="1:5" ht="34" x14ac:dyDescent="0.2">
      <c r="A425" s="39">
        <v>333914</v>
      </c>
      <c r="B425" s="40" t="s">
        <v>1279</v>
      </c>
      <c r="C425" s="41"/>
      <c r="D425" s="47">
        <v>750</v>
      </c>
      <c r="E425" s="11"/>
    </row>
    <row r="426" spans="1:5" ht="17" x14ac:dyDescent="0.2">
      <c r="A426" s="18">
        <v>333921</v>
      </c>
      <c r="B426" s="19" t="s">
        <v>631</v>
      </c>
      <c r="C426" s="27"/>
      <c r="D426" s="23">
        <v>1000</v>
      </c>
      <c r="E426" s="11"/>
    </row>
    <row r="427" spans="1:5" ht="17" x14ac:dyDescent="0.2">
      <c r="A427" s="18">
        <v>333922</v>
      </c>
      <c r="B427" s="19" t="s">
        <v>632</v>
      </c>
      <c r="C427" s="27"/>
      <c r="D427" s="23">
        <v>500</v>
      </c>
      <c r="E427" s="11"/>
    </row>
    <row r="428" spans="1:5" ht="34" x14ac:dyDescent="0.2">
      <c r="A428" s="18">
        <v>333923</v>
      </c>
      <c r="B428" s="19" t="s">
        <v>633</v>
      </c>
      <c r="C428" s="27"/>
      <c r="D428" s="23">
        <v>1250</v>
      </c>
      <c r="E428" s="11"/>
    </row>
    <row r="429" spans="1:5" ht="34" x14ac:dyDescent="0.2">
      <c r="A429" s="18">
        <v>333924</v>
      </c>
      <c r="B429" s="19" t="s">
        <v>634</v>
      </c>
      <c r="C429" s="27"/>
      <c r="D429" s="23">
        <v>750</v>
      </c>
      <c r="E429" s="11"/>
    </row>
    <row r="430" spans="1:5" ht="17" x14ac:dyDescent="0.2">
      <c r="A430" s="18">
        <v>333991</v>
      </c>
      <c r="B430" s="19" t="s">
        <v>635</v>
      </c>
      <c r="C430" s="27"/>
      <c r="D430" s="23">
        <v>500</v>
      </c>
      <c r="E430" s="11"/>
    </row>
    <row r="431" spans="1:5" ht="17" x14ac:dyDescent="0.2">
      <c r="A431" s="18">
        <v>333992</v>
      </c>
      <c r="B431" s="19" t="s">
        <v>636</v>
      </c>
      <c r="C431" s="27"/>
      <c r="D431" s="23">
        <v>1250</v>
      </c>
      <c r="E431" s="11"/>
    </row>
    <row r="432" spans="1:5" ht="17" x14ac:dyDescent="0.2">
      <c r="A432" s="18">
        <v>333993</v>
      </c>
      <c r="B432" s="19" t="s">
        <v>637</v>
      </c>
      <c r="C432" s="27"/>
      <c r="D432" s="23">
        <v>500</v>
      </c>
      <c r="E432" s="11"/>
    </row>
    <row r="433" spans="1:5" ht="17" x14ac:dyDescent="0.2">
      <c r="A433" s="18">
        <v>333994</v>
      </c>
      <c r="B433" s="19" t="s">
        <v>638</v>
      </c>
      <c r="C433" s="27"/>
      <c r="D433" s="23">
        <v>500</v>
      </c>
      <c r="E433" s="11"/>
    </row>
    <row r="434" spans="1:5" ht="17" x14ac:dyDescent="0.2">
      <c r="A434" s="18">
        <v>333995</v>
      </c>
      <c r="B434" s="19" t="s">
        <v>639</v>
      </c>
      <c r="C434" s="27"/>
      <c r="D434" s="23">
        <v>750</v>
      </c>
      <c r="E434" s="11"/>
    </row>
    <row r="435" spans="1:5" ht="17" x14ac:dyDescent="0.2">
      <c r="A435" s="18">
        <v>333996</v>
      </c>
      <c r="B435" s="19" t="s">
        <v>640</v>
      </c>
      <c r="C435" s="27"/>
      <c r="D435" s="23">
        <v>1250</v>
      </c>
      <c r="E435" s="11"/>
    </row>
    <row r="436" spans="1:5" ht="17" x14ac:dyDescent="0.2">
      <c r="A436" s="18">
        <v>333997</v>
      </c>
      <c r="B436" s="19" t="s">
        <v>641</v>
      </c>
      <c r="C436" s="27"/>
      <c r="D436" s="23">
        <v>500</v>
      </c>
      <c r="E436" s="11"/>
    </row>
    <row r="437" spans="1:5" ht="34" x14ac:dyDescent="0.2">
      <c r="A437" s="18">
        <v>333999</v>
      </c>
      <c r="B437" s="19" t="s">
        <v>642</v>
      </c>
      <c r="C437" s="27"/>
      <c r="D437" s="23">
        <v>500</v>
      </c>
      <c r="E437" s="11"/>
    </row>
    <row r="438" spans="1:5" ht="19" x14ac:dyDescent="0.2">
      <c r="A438" s="13" t="s">
        <v>1280</v>
      </c>
      <c r="B438" s="13"/>
      <c r="C438" s="14"/>
      <c r="D438" s="23"/>
      <c r="E438" s="30" t="s">
        <v>603</v>
      </c>
    </row>
    <row r="439" spans="1:5" ht="17" x14ac:dyDescent="0.2">
      <c r="A439" s="18">
        <v>334111</v>
      </c>
      <c r="B439" s="19" t="s">
        <v>643</v>
      </c>
      <c r="C439" s="27"/>
      <c r="D439" s="23">
        <v>1250</v>
      </c>
      <c r="E439" s="11"/>
    </row>
    <row r="440" spans="1:5" ht="17" x14ac:dyDescent="0.2">
      <c r="A440" s="18">
        <v>334112</v>
      </c>
      <c r="B440" s="19" t="s">
        <v>644</v>
      </c>
      <c r="C440" s="27"/>
      <c r="D440" s="23">
        <v>1250</v>
      </c>
      <c r="E440" s="11"/>
    </row>
    <row r="441" spans="1:5" ht="34" x14ac:dyDescent="0.2">
      <c r="A441" s="18">
        <v>334118</v>
      </c>
      <c r="B441" s="19" t="s">
        <v>645</v>
      </c>
      <c r="C441" s="27"/>
      <c r="D441" s="23">
        <v>1000</v>
      </c>
      <c r="E441" s="11"/>
    </row>
    <row r="442" spans="1:5" ht="17" x14ac:dyDescent="0.2">
      <c r="A442" s="18">
        <v>334210</v>
      </c>
      <c r="B442" s="19" t="s">
        <v>144</v>
      </c>
      <c r="C442" s="27"/>
      <c r="D442" s="23">
        <v>1250</v>
      </c>
      <c r="E442" s="11"/>
    </row>
    <row r="443" spans="1:5" ht="34" x14ac:dyDescent="0.2">
      <c r="A443" s="18">
        <v>334220</v>
      </c>
      <c r="B443" s="19" t="s">
        <v>145</v>
      </c>
      <c r="C443" s="27"/>
      <c r="D443" s="23">
        <v>1250</v>
      </c>
      <c r="E443" s="11"/>
    </row>
    <row r="444" spans="1:5" ht="17" x14ac:dyDescent="0.2">
      <c r="A444" s="18">
        <v>334290</v>
      </c>
      <c r="B444" s="19" t="s">
        <v>146</v>
      </c>
      <c r="C444" s="27"/>
      <c r="D444" s="23">
        <v>750</v>
      </c>
      <c r="E444" s="11"/>
    </row>
    <row r="445" spans="1:5" ht="17" x14ac:dyDescent="0.2">
      <c r="A445" s="18">
        <v>334310</v>
      </c>
      <c r="B445" s="19" t="s">
        <v>147</v>
      </c>
      <c r="C445" s="27"/>
      <c r="D445" s="23">
        <v>750</v>
      </c>
      <c r="E445" s="11"/>
    </row>
    <row r="446" spans="1:5" ht="17" x14ac:dyDescent="0.2">
      <c r="A446" s="18">
        <v>334412</v>
      </c>
      <c r="B446" s="19" t="s">
        <v>646</v>
      </c>
      <c r="C446" s="27"/>
      <c r="D446" s="23">
        <v>750</v>
      </c>
      <c r="E446" s="11"/>
    </row>
    <row r="447" spans="1:5" ht="17" x14ac:dyDescent="0.2">
      <c r="A447" s="18">
        <v>334413</v>
      </c>
      <c r="B447" s="19" t="s">
        <v>647</v>
      </c>
      <c r="C447" s="27"/>
      <c r="D447" s="23">
        <v>1250</v>
      </c>
      <c r="E447" s="11"/>
    </row>
    <row r="448" spans="1:5" ht="34" x14ac:dyDescent="0.2">
      <c r="A448" s="18">
        <v>334416</v>
      </c>
      <c r="B448" s="19" t="s">
        <v>648</v>
      </c>
      <c r="C448" s="27"/>
      <c r="D448" s="23">
        <v>500</v>
      </c>
      <c r="E448" s="11"/>
    </row>
    <row r="449" spans="1:5" ht="17" x14ac:dyDescent="0.2">
      <c r="A449" s="18">
        <v>334417</v>
      </c>
      <c r="B449" s="19" t="s">
        <v>649</v>
      </c>
      <c r="C449" s="27"/>
      <c r="D449" s="23">
        <v>1000</v>
      </c>
      <c r="E449" s="11"/>
    </row>
    <row r="450" spans="1:5" ht="34" x14ac:dyDescent="0.2">
      <c r="A450" s="18">
        <v>334418</v>
      </c>
      <c r="B450" s="19" t="s">
        <v>650</v>
      </c>
      <c r="C450" s="27"/>
      <c r="D450" s="23">
        <v>750</v>
      </c>
      <c r="E450" s="11"/>
    </row>
    <row r="451" spans="1:5" ht="17" x14ac:dyDescent="0.2">
      <c r="A451" s="18">
        <v>334419</v>
      </c>
      <c r="B451" s="19" t="s">
        <v>651</v>
      </c>
      <c r="C451" s="27"/>
      <c r="D451" s="23">
        <v>750</v>
      </c>
      <c r="E451" s="11"/>
    </row>
    <row r="452" spans="1:5" ht="34" x14ac:dyDescent="0.2">
      <c r="A452" s="18">
        <v>334510</v>
      </c>
      <c r="B452" s="19" t="s">
        <v>652</v>
      </c>
      <c r="C452" s="27"/>
      <c r="D452" s="23">
        <v>1250</v>
      </c>
      <c r="E452" s="11"/>
    </row>
    <row r="453" spans="1:5" ht="34" x14ac:dyDescent="0.2">
      <c r="A453" s="18">
        <v>334511</v>
      </c>
      <c r="B453" s="19" t="s">
        <v>653</v>
      </c>
      <c r="C453" s="27"/>
      <c r="D453" s="23">
        <v>1250</v>
      </c>
      <c r="E453" s="11"/>
    </row>
    <row r="454" spans="1:5" ht="34" x14ac:dyDescent="0.2">
      <c r="A454" s="18">
        <v>334512</v>
      </c>
      <c r="B454" s="19" t="s">
        <v>654</v>
      </c>
      <c r="C454" s="27"/>
      <c r="D454" s="23">
        <v>500</v>
      </c>
      <c r="E454" s="11"/>
    </row>
    <row r="455" spans="1:5" ht="51" x14ac:dyDescent="0.2">
      <c r="A455" s="18">
        <v>334513</v>
      </c>
      <c r="B455" s="19" t="s">
        <v>655</v>
      </c>
      <c r="C455" s="27"/>
      <c r="D455" s="23">
        <v>750</v>
      </c>
      <c r="E455" s="11"/>
    </row>
    <row r="456" spans="1:5" ht="17" x14ac:dyDescent="0.2">
      <c r="A456" s="18">
        <v>334514</v>
      </c>
      <c r="B456" s="19" t="s">
        <v>656</v>
      </c>
      <c r="C456" s="27"/>
      <c r="D456" s="23">
        <v>750</v>
      </c>
      <c r="E456" s="11"/>
    </row>
    <row r="457" spans="1:5" ht="34" x14ac:dyDescent="0.2">
      <c r="A457" s="18">
        <v>334515</v>
      </c>
      <c r="B457" s="19" t="s">
        <v>657</v>
      </c>
      <c r="C457" s="27"/>
      <c r="D457" s="23">
        <v>750</v>
      </c>
      <c r="E457" s="11"/>
    </row>
    <row r="458" spans="1:5" ht="17" x14ac:dyDescent="0.2">
      <c r="A458" s="18">
        <v>334516</v>
      </c>
      <c r="B458" s="19" t="s">
        <v>658</v>
      </c>
      <c r="C458" s="27"/>
      <c r="D458" s="23">
        <v>1000</v>
      </c>
      <c r="E458" s="11"/>
    </row>
    <row r="459" spans="1:5" ht="17" x14ac:dyDescent="0.2">
      <c r="A459" s="18">
        <v>334517</v>
      </c>
      <c r="B459" s="19" t="s">
        <v>659</v>
      </c>
      <c r="C459" s="27"/>
      <c r="D459" s="23">
        <v>1000</v>
      </c>
      <c r="E459" s="11"/>
    </row>
    <row r="460" spans="1:5" ht="17" x14ac:dyDescent="0.2">
      <c r="A460" s="18">
        <v>334519</v>
      </c>
      <c r="B460" s="19" t="s">
        <v>660</v>
      </c>
      <c r="C460" s="27"/>
      <c r="D460" s="23">
        <v>500</v>
      </c>
      <c r="E460" s="11"/>
    </row>
    <row r="461" spans="1:5" ht="34" x14ac:dyDescent="0.2">
      <c r="A461" s="18">
        <v>334613</v>
      </c>
      <c r="B461" s="19" t="s">
        <v>661</v>
      </c>
      <c r="C461" s="27"/>
      <c r="D461" s="23">
        <v>1000</v>
      </c>
      <c r="E461" s="11"/>
    </row>
    <row r="462" spans="1:5" ht="34" x14ac:dyDescent="0.2">
      <c r="A462" s="18">
        <v>334614</v>
      </c>
      <c r="B462" s="19" t="s">
        <v>662</v>
      </c>
      <c r="C462" s="27"/>
      <c r="D462" s="23">
        <v>1250</v>
      </c>
      <c r="E462" s="11"/>
    </row>
    <row r="463" spans="1:5" ht="19" x14ac:dyDescent="0.2">
      <c r="A463" s="13" t="s">
        <v>1281</v>
      </c>
      <c r="B463" s="13"/>
      <c r="C463" s="14"/>
      <c r="D463" s="23"/>
      <c r="E463" s="30" t="s">
        <v>603</v>
      </c>
    </row>
    <row r="464" spans="1:5" ht="17" x14ac:dyDescent="0.2">
      <c r="A464" s="18">
        <v>335110</v>
      </c>
      <c r="B464" s="19" t="s">
        <v>148</v>
      </c>
      <c r="C464" s="27"/>
      <c r="D464" s="23">
        <v>1250</v>
      </c>
      <c r="E464" s="11"/>
    </row>
    <row r="465" spans="1:5" ht="17" x14ac:dyDescent="0.2">
      <c r="A465" s="18">
        <v>335121</v>
      </c>
      <c r="B465" s="19" t="s">
        <v>663</v>
      </c>
      <c r="C465" s="27"/>
      <c r="D465" s="23">
        <v>750</v>
      </c>
      <c r="E465" s="11"/>
    </row>
    <row r="466" spans="1:5" ht="34" x14ac:dyDescent="0.2">
      <c r="A466" s="18">
        <v>335122</v>
      </c>
      <c r="B466" s="19" t="s">
        <v>664</v>
      </c>
      <c r="C466" s="27"/>
      <c r="D466" s="23">
        <v>500</v>
      </c>
      <c r="E466" s="11"/>
    </row>
    <row r="467" spans="1:5" ht="17" x14ac:dyDescent="0.2">
      <c r="A467" s="18">
        <v>335129</v>
      </c>
      <c r="B467" s="19" t="s">
        <v>665</v>
      </c>
      <c r="C467" s="27"/>
      <c r="D467" s="23">
        <v>500</v>
      </c>
      <c r="E467" s="11"/>
    </row>
    <row r="468" spans="1:5" ht="17" x14ac:dyDescent="0.2">
      <c r="A468" s="18">
        <v>335210</v>
      </c>
      <c r="B468" s="19" t="s">
        <v>149</v>
      </c>
      <c r="C468" s="27"/>
      <c r="D468" s="23">
        <v>1500</v>
      </c>
      <c r="E468" s="11"/>
    </row>
    <row r="469" spans="1:5" ht="17" x14ac:dyDescent="0.2">
      <c r="A469" s="39">
        <v>335220</v>
      </c>
      <c r="B469" s="40" t="s">
        <v>1282</v>
      </c>
      <c r="C469" s="41"/>
      <c r="D469" s="42">
        <v>1500</v>
      </c>
      <c r="E469" s="11"/>
    </row>
    <row r="470" spans="1:5" ht="34" x14ac:dyDescent="0.2">
      <c r="A470" s="18">
        <v>335311</v>
      </c>
      <c r="B470" s="19" t="s">
        <v>670</v>
      </c>
      <c r="C470" s="27"/>
      <c r="D470" s="23">
        <v>750</v>
      </c>
      <c r="E470" s="11"/>
    </row>
    <row r="471" spans="1:5" ht="17" x14ac:dyDescent="0.2">
      <c r="A471" s="18">
        <v>335312</v>
      </c>
      <c r="B471" s="19" t="s">
        <v>671</v>
      </c>
      <c r="C471" s="27"/>
      <c r="D471" s="23">
        <v>1250</v>
      </c>
      <c r="E471" s="11"/>
    </row>
    <row r="472" spans="1:5" ht="17" x14ac:dyDescent="0.2">
      <c r="A472" s="18">
        <v>335313</v>
      </c>
      <c r="B472" s="19" t="s">
        <v>672</v>
      </c>
      <c r="C472" s="27"/>
      <c r="D472" s="23">
        <v>1250</v>
      </c>
      <c r="E472" s="11"/>
    </row>
    <row r="473" spans="1:5" ht="17" x14ac:dyDescent="0.2">
      <c r="A473" s="18">
        <v>335314</v>
      </c>
      <c r="B473" s="19" t="s">
        <v>673</v>
      </c>
      <c r="C473" s="27"/>
      <c r="D473" s="23">
        <v>750</v>
      </c>
      <c r="E473" s="11"/>
    </row>
    <row r="474" spans="1:5" ht="17" x14ac:dyDescent="0.2">
      <c r="A474" s="18">
        <v>335911</v>
      </c>
      <c r="B474" s="19" t="s">
        <v>674</v>
      </c>
      <c r="C474" s="27"/>
      <c r="D474" s="23">
        <v>1250</v>
      </c>
      <c r="E474" s="11"/>
    </row>
    <row r="475" spans="1:5" ht="17" x14ac:dyDescent="0.2">
      <c r="A475" s="18">
        <v>335912</v>
      </c>
      <c r="B475" s="19" t="s">
        <v>675</v>
      </c>
      <c r="C475" s="27"/>
      <c r="D475" s="23">
        <v>1000</v>
      </c>
      <c r="E475" s="11"/>
    </row>
    <row r="476" spans="1:5" ht="17" x14ac:dyDescent="0.2">
      <c r="A476" s="18">
        <v>335921</v>
      </c>
      <c r="B476" s="19" t="s">
        <v>676</v>
      </c>
      <c r="C476" s="27"/>
      <c r="D476" s="23">
        <v>1000</v>
      </c>
      <c r="E476" s="11"/>
    </row>
    <row r="477" spans="1:5" ht="17" x14ac:dyDescent="0.2">
      <c r="A477" s="18">
        <v>335929</v>
      </c>
      <c r="B477" s="19" t="s">
        <v>677</v>
      </c>
      <c r="C477" s="27"/>
      <c r="D477" s="23">
        <v>1000</v>
      </c>
      <c r="E477" s="11"/>
    </row>
    <row r="478" spans="1:5" ht="17" x14ac:dyDescent="0.2">
      <c r="A478" s="18">
        <v>335931</v>
      </c>
      <c r="B478" s="19" t="s">
        <v>678</v>
      </c>
      <c r="C478" s="27"/>
      <c r="D478" s="23">
        <v>500</v>
      </c>
      <c r="E478" s="11"/>
    </row>
    <row r="479" spans="1:5" ht="17" x14ac:dyDescent="0.2">
      <c r="A479" s="18">
        <v>335932</v>
      </c>
      <c r="B479" s="19" t="s">
        <v>679</v>
      </c>
      <c r="C479" s="27"/>
      <c r="D479" s="23">
        <v>1000</v>
      </c>
      <c r="E479" s="11"/>
    </row>
    <row r="480" spans="1:5" ht="17" x14ac:dyDescent="0.2">
      <c r="A480" s="18">
        <v>335991</v>
      </c>
      <c r="B480" s="19" t="s">
        <v>680</v>
      </c>
      <c r="C480" s="27"/>
      <c r="D480" s="23">
        <v>750</v>
      </c>
      <c r="E480" s="11"/>
    </row>
    <row r="481" spans="1:5" ht="34" x14ac:dyDescent="0.2">
      <c r="A481" s="18">
        <v>335999</v>
      </c>
      <c r="B481" s="19" t="s">
        <v>681</v>
      </c>
      <c r="C481" s="27"/>
      <c r="D481" s="23">
        <v>500</v>
      </c>
      <c r="E481" s="11"/>
    </row>
    <row r="482" spans="1:5" ht="19" x14ac:dyDescent="0.2">
      <c r="A482" s="13" t="s">
        <v>682</v>
      </c>
      <c r="B482" s="29"/>
      <c r="C482" s="14"/>
      <c r="D482" s="23"/>
      <c r="E482" s="30" t="s">
        <v>603</v>
      </c>
    </row>
    <row r="483" spans="1:5" ht="17" x14ac:dyDescent="0.2">
      <c r="A483" s="18">
        <v>336111</v>
      </c>
      <c r="B483" s="19" t="s">
        <v>683</v>
      </c>
      <c r="C483" s="27"/>
      <c r="D483" s="23">
        <v>1500</v>
      </c>
      <c r="E483" s="11"/>
    </row>
    <row r="484" spans="1:5" ht="17" x14ac:dyDescent="0.2">
      <c r="A484" s="18">
        <v>336112</v>
      </c>
      <c r="B484" s="19" t="s">
        <v>684</v>
      </c>
      <c r="C484" s="27"/>
      <c r="D484" s="23">
        <v>1500</v>
      </c>
      <c r="E484" s="11"/>
    </row>
    <row r="485" spans="1:5" ht="17" x14ac:dyDescent="0.2">
      <c r="A485" s="18">
        <v>336120</v>
      </c>
      <c r="B485" s="19" t="s">
        <v>150</v>
      </c>
      <c r="C485" s="27"/>
      <c r="D485" s="23">
        <v>1500</v>
      </c>
      <c r="E485" s="11"/>
    </row>
    <row r="486" spans="1:5" ht="17" x14ac:dyDescent="0.2">
      <c r="A486" s="18">
        <v>336211</v>
      </c>
      <c r="B486" s="19" t="s">
        <v>685</v>
      </c>
      <c r="C486" s="27"/>
      <c r="D486" s="23">
        <v>1000</v>
      </c>
      <c r="E486" s="11"/>
    </row>
    <row r="487" spans="1:5" ht="17" x14ac:dyDescent="0.2">
      <c r="A487" s="18">
        <v>336212</v>
      </c>
      <c r="B487" s="19" t="s">
        <v>686</v>
      </c>
      <c r="C487" s="27"/>
      <c r="D487" s="23">
        <v>1000</v>
      </c>
      <c r="E487" s="11"/>
    </row>
    <row r="488" spans="1:5" ht="17" x14ac:dyDescent="0.2">
      <c r="A488" s="18">
        <v>336213</v>
      </c>
      <c r="B488" s="19" t="s">
        <v>687</v>
      </c>
      <c r="C488" s="27"/>
      <c r="D488" s="23">
        <v>1250</v>
      </c>
      <c r="E488" s="11"/>
    </row>
    <row r="489" spans="1:5" ht="17" x14ac:dyDescent="0.2">
      <c r="A489" s="18">
        <v>336214</v>
      </c>
      <c r="B489" s="19" t="s">
        <v>688</v>
      </c>
      <c r="C489" s="27"/>
      <c r="D489" s="23">
        <v>1000</v>
      </c>
      <c r="E489" s="11"/>
    </row>
    <row r="490" spans="1:5" ht="34" x14ac:dyDescent="0.2">
      <c r="A490" s="18">
        <v>336310</v>
      </c>
      <c r="B490" s="19" t="s">
        <v>151</v>
      </c>
      <c r="C490" s="27"/>
      <c r="D490" s="23">
        <v>1000</v>
      </c>
      <c r="E490" s="11"/>
    </row>
    <row r="491" spans="1:5" ht="34" x14ac:dyDescent="0.2">
      <c r="A491" s="18">
        <v>336320</v>
      </c>
      <c r="B491" s="19" t="s">
        <v>152</v>
      </c>
      <c r="C491" s="27"/>
      <c r="D491" s="23">
        <v>1000</v>
      </c>
      <c r="E491" s="11"/>
    </row>
    <row r="492" spans="1:5" ht="34" x14ac:dyDescent="0.2">
      <c r="A492" s="18">
        <v>336330</v>
      </c>
      <c r="B492" s="19" t="s">
        <v>153</v>
      </c>
      <c r="C492" s="27"/>
      <c r="D492" s="23">
        <v>1000</v>
      </c>
      <c r="E492" s="11"/>
    </row>
    <row r="493" spans="1:5" ht="17" x14ac:dyDescent="0.2">
      <c r="A493" s="18">
        <v>336340</v>
      </c>
      <c r="B493" s="19" t="s">
        <v>154</v>
      </c>
      <c r="C493" s="27"/>
      <c r="D493" s="23">
        <v>1250</v>
      </c>
      <c r="E493" s="11"/>
    </row>
    <row r="494" spans="1:5" ht="34" x14ac:dyDescent="0.2">
      <c r="A494" s="18">
        <v>336350</v>
      </c>
      <c r="B494" s="19" t="s">
        <v>155</v>
      </c>
      <c r="C494" s="27"/>
      <c r="D494" s="23">
        <v>1500</v>
      </c>
      <c r="E494" s="11"/>
    </row>
    <row r="495" spans="1:5" ht="17" x14ac:dyDescent="0.2">
      <c r="A495" s="18">
        <v>336360</v>
      </c>
      <c r="B495" s="19" t="s">
        <v>156</v>
      </c>
      <c r="C495" s="27"/>
      <c r="D495" s="23">
        <v>1500</v>
      </c>
      <c r="E495" s="11"/>
    </row>
    <row r="496" spans="1:5" ht="17" x14ac:dyDescent="0.2">
      <c r="A496" s="18">
        <v>336370</v>
      </c>
      <c r="B496" s="19" t="s">
        <v>689</v>
      </c>
      <c r="C496" s="27"/>
      <c r="D496" s="23">
        <v>1000</v>
      </c>
      <c r="E496" s="11"/>
    </row>
    <row r="497" spans="1:5" ht="17" x14ac:dyDescent="0.2">
      <c r="A497" s="18">
        <v>336390</v>
      </c>
      <c r="B497" s="19" t="s">
        <v>157</v>
      </c>
      <c r="C497" s="27"/>
      <c r="D497" s="23">
        <v>1000</v>
      </c>
      <c r="E497" s="11"/>
    </row>
    <row r="498" spans="1:5" ht="17" x14ac:dyDescent="0.2">
      <c r="A498" s="18">
        <v>336411</v>
      </c>
      <c r="B498" s="19" t="s">
        <v>690</v>
      </c>
      <c r="C498" s="27"/>
      <c r="D498" s="23">
        <v>1500</v>
      </c>
      <c r="E498" s="11"/>
    </row>
    <row r="499" spans="1:5" ht="17" x14ac:dyDescent="0.2">
      <c r="A499" s="18">
        <v>336412</v>
      </c>
      <c r="B499" s="19" t="s">
        <v>691</v>
      </c>
      <c r="C499" s="27"/>
      <c r="D499" s="23">
        <v>1500</v>
      </c>
      <c r="E499" s="11"/>
    </row>
    <row r="500" spans="1:5" ht="20" x14ac:dyDescent="0.2">
      <c r="A500" s="18">
        <v>336413</v>
      </c>
      <c r="B500" s="19" t="s">
        <v>692</v>
      </c>
      <c r="C500" s="27"/>
      <c r="D500" s="23">
        <v>1250</v>
      </c>
      <c r="E500" s="30" t="s">
        <v>693</v>
      </c>
    </row>
    <row r="501" spans="1:5" ht="17" x14ac:dyDescent="0.2">
      <c r="A501" s="18">
        <v>336414</v>
      </c>
      <c r="B501" s="19" t="s">
        <v>694</v>
      </c>
      <c r="C501" s="27"/>
      <c r="D501" s="23">
        <v>1250</v>
      </c>
      <c r="E501" s="11"/>
    </row>
    <row r="502" spans="1:5" ht="34" x14ac:dyDescent="0.2">
      <c r="A502" s="18">
        <v>336415</v>
      </c>
      <c r="B502" s="19" t="s">
        <v>695</v>
      </c>
      <c r="C502" s="27"/>
      <c r="D502" s="23">
        <v>1250</v>
      </c>
      <c r="E502" s="11"/>
    </row>
    <row r="503" spans="1:5" ht="34" x14ac:dyDescent="0.2">
      <c r="A503" s="18">
        <v>336419</v>
      </c>
      <c r="B503" s="19" t="s">
        <v>696</v>
      </c>
      <c r="C503" s="27"/>
      <c r="D503" s="23">
        <v>1000</v>
      </c>
      <c r="E503" s="11"/>
    </row>
    <row r="504" spans="1:5" ht="17" x14ac:dyDescent="0.2">
      <c r="A504" s="18">
        <v>336510</v>
      </c>
      <c r="B504" s="19" t="s">
        <v>697</v>
      </c>
      <c r="C504" s="27"/>
      <c r="D504" s="23">
        <v>1500</v>
      </c>
      <c r="E504" s="11"/>
    </row>
    <row r="505" spans="1:5" ht="17" x14ac:dyDescent="0.2">
      <c r="A505" s="18">
        <v>336611</v>
      </c>
      <c r="B505" s="19" t="s">
        <v>698</v>
      </c>
      <c r="C505" s="27"/>
      <c r="D505" s="23">
        <v>1250</v>
      </c>
      <c r="E505" s="11"/>
    </row>
    <row r="506" spans="1:5" ht="17" x14ac:dyDescent="0.2">
      <c r="A506" s="18">
        <v>336612</v>
      </c>
      <c r="B506" s="19" t="s">
        <v>699</v>
      </c>
      <c r="C506" s="27"/>
      <c r="D506" s="23">
        <v>1000</v>
      </c>
      <c r="E506" s="11"/>
    </row>
    <row r="507" spans="1:5" ht="17" x14ac:dyDescent="0.2">
      <c r="A507" s="18">
        <v>336991</v>
      </c>
      <c r="B507" s="19" t="s">
        <v>700</v>
      </c>
      <c r="C507" s="27"/>
      <c r="D507" s="23">
        <v>1000</v>
      </c>
      <c r="E507" s="11"/>
    </row>
    <row r="508" spans="1:5" ht="34" x14ac:dyDescent="0.2">
      <c r="A508" s="18">
        <v>336992</v>
      </c>
      <c r="B508" s="19" t="s">
        <v>701</v>
      </c>
      <c r="C508" s="27"/>
      <c r="D508" s="23">
        <v>1500</v>
      </c>
      <c r="E508" s="11"/>
    </row>
    <row r="509" spans="1:5" ht="17" x14ac:dyDescent="0.2">
      <c r="A509" s="18">
        <v>336999</v>
      </c>
      <c r="B509" s="19" t="s">
        <v>702</v>
      </c>
      <c r="C509" s="22"/>
      <c r="D509" s="23">
        <v>1000</v>
      </c>
      <c r="E509" s="11"/>
    </row>
    <row r="510" spans="1:5" x14ac:dyDescent="0.2">
      <c r="A510" s="13" t="s">
        <v>703</v>
      </c>
      <c r="B510" s="29"/>
      <c r="C510" s="14"/>
      <c r="D510" s="23"/>
      <c r="E510" s="11"/>
    </row>
    <row r="511" spans="1:5" ht="17" x14ac:dyDescent="0.2">
      <c r="A511" s="18">
        <v>337110</v>
      </c>
      <c r="B511" s="19" t="s">
        <v>704</v>
      </c>
      <c r="C511" s="27"/>
      <c r="D511" s="23">
        <v>750</v>
      </c>
      <c r="E511" s="11"/>
    </row>
    <row r="512" spans="1:5" ht="17" x14ac:dyDescent="0.2">
      <c r="A512" s="18">
        <v>337121</v>
      </c>
      <c r="B512" s="19" t="s">
        <v>705</v>
      </c>
      <c r="C512" s="27"/>
      <c r="D512" s="23">
        <v>1000</v>
      </c>
      <c r="E512" s="11"/>
    </row>
    <row r="513" spans="1:5" ht="17" x14ac:dyDescent="0.2">
      <c r="A513" s="18">
        <v>337122</v>
      </c>
      <c r="B513" s="19" t="s">
        <v>706</v>
      </c>
      <c r="C513" s="27"/>
      <c r="D513" s="23">
        <v>750</v>
      </c>
      <c r="E513" s="11"/>
    </row>
    <row r="514" spans="1:5" ht="17" x14ac:dyDescent="0.2">
      <c r="A514" s="18">
        <v>337124</v>
      </c>
      <c r="B514" s="19" t="s">
        <v>707</v>
      </c>
      <c r="C514" s="27"/>
      <c r="D514" s="23">
        <v>750</v>
      </c>
      <c r="E514" s="11"/>
    </row>
    <row r="515" spans="1:5" ht="34" x14ac:dyDescent="0.2">
      <c r="A515" s="18">
        <v>337125</v>
      </c>
      <c r="B515" s="19" t="s">
        <v>708</v>
      </c>
      <c r="C515" s="27"/>
      <c r="D515" s="23">
        <v>750</v>
      </c>
      <c r="E515" s="11"/>
    </row>
    <row r="516" spans="1:5" ht="17" x14ac:dyDescent="0.2">
      <c r="A516" s="18">
        <v>337127</v>
      </c>
      <c r="B516" s="19" t="s">
        <v>709</v>
      </c>
      <c r="C516" s="27"/>
      <c r="D516" s="23">
        <v>500</v>
      </c>
      <c r="E516" s="11"/>
    </row>
    <row r="517" spans="1:5" ht="17" x14ac:dyDescent="0.2">
      <c r="A517" s="18">
        <v>337211</v>
      </c>
      <c r="B517" s="19" t="s">
        <v>710</v>
      </c>
      <c r="C517" s="27"/>
      <c r="D517" s="23">
        <v>1000</v>
      </c>
      <c r="E517" s="11"/>
    </row>
    <row r="518" spans="1:5" ht="34" x14ac:dyDescent="0.2">
      <c r="A518" s="18">
        <v>337212</v>
      </c>
      <c r="B518" s="19" t="s">
        <v>711</v>
      </c>
      <c r="C518" s="27"/>
      <c r="D518" s="23">
        <v>500</v>
      </c>
      <c r="E518" s="11"/>
    </row>
    <row r="519" spans="1:5" ht="17" x14ac:dyDescent="0.2">
      <c r="A519" s="18">
        <v>337214</v>
      </c>
      <c r="B519" s="19" t="s">
        <v>712</v>
      </c>
      <c r="C519" s="27"/>
      <c r="D519" s="23">
        <v>1000</v>
      </c>
      <c r="E519" s="11"/>
    </row>
    <row r="520" spans="1:5" ht="17" x14ac:dyDescent="0.2">
      <c r="A520" s="18">
        <v>337215</v>
      </c>
      <c r="B520" s="19" t="s">
        <v>713</v>
      </c>
      <c r="C520" s="27"/>
      <c r="D520" s="23">
        <v>500</v>
      </c>
      <c r="E520" s="11"/>
    </row>
    <row r="521" spans="1:5" ht="17" x14ac:dyDescent="0.2">
      <c r="A521" s="18">
        <v>337910</v>
      </c>
      <c r="B521" s="19" t="s">
        <v>158</v>
      </c>
      <c r="C521" s="27"/>
      <c r="D521" s="23">
        <v>1000</v>
      </c>
      <c r="E521" s="11"/>
    </row>
    <row r="522" spans="1:5" ht="17" x14ac:dyDescent="0.2">
      <c r="A522" s="18">
        <v>337920</v>
      </c>
      <c r="B522" s="19" t="s">
        <v>159</v>
      </c>
      <c r="C522" s="27"/>
      <c r="D522" s="23">
        <v>1000</v>
      </c>
      <c r="E522" s="11"/>
    </row>
    <row r="523" spans="1:5" x14ac:dyDescent="0.2">
      <c r="A523" s="13" t="s">
        <v>714</v>
      </c>
      <c r="B523" s="29"/>
      <c r="C523" s="14"/>
      <c r="D523" s="23"/>
      <c r="E523" s="11"/>
    </row>
    <row r="524" spans="1:5" ht="17" x14ac:dyDescent="0.2">
      <c r="A524" s="18">
        <v>339112</v>
      </c>
      <c r="B524" s="19" t="s">
        <v>715</v>
      </c>
      <c r="C524" s="27"/>
      <c r="D524" s="23">
        <v>1000</v>
      </c>
      <c r="E524" s="11"/>
    </row>
    <row r="525" spans="1:5" ht="17" x14ac:dyDescent="0.2">
      <c r="A525" s="18">
        <v>339113</v>
      </c>
      <c r="B525" s="19" t="s">
        <v>716</v>
      </c>
      <c r="C525" s="27"/>
      <c r="D525" s="23">
        <v>750</v>
      </c>
      <c r="E525" s="11"/>
    </row>
    <row r="526" spans="1:5" ht="17" x14ac:dyDescent="0.2">
      <c r="A526" s="18">
        <v>339114</v>
      </c>
      <c r="B526" s="19" t="s">
        <v>717</v>
      </c>
      <c r="C526" s="27"/>
      <c r="D526" s="23">
        <v>750</v>
      </c>
      <c r="E526" s="11"/>
    </row>
    <row r="527" spans="1:5" ht="17" x14ac:dyDescent="0.2">
      <c r="A527" s="18">
        <v>339115</v>
      </c>
      <c r="B527" s="19" t="s">
        <v>718</v>
      </c>
      <c r="C527" s="27"/>
      <c r="D527" s="23">
        <v>1000</v>
      </c>
      <c r="E527" s="11"/>
    </row>
    <row r="528" spans="1:5" ht="17" x14ac:dyDescent="0.2">
      <c r="A528" s="18">
        <v>339116</v>
      </c>
      <c r="B528" s="19" t="s">
        <v>719</v>
      </c>
      <c r="C528" s="27"/>
      <c r="D528" s="23">
        <v>500</v>
      </c>
      <c r="E528" s="11"/>
    </row>
    <row r="529" spans="1:5" ht="17" x14ac:dyDescent="0.2">
      <c r="A529" s="18">
        <v>339910</v>
      </c>
      <c r="B529" s="19" t="s">
        <v>720</v>
      </c>
      <c r="C529" s="27"/>
      <c r="D529" s="23">
        <v>500</v>
      </c>
      <c r="E529" s="11"/>
    </row>
    <row r="530" spans="1:5" ht="19.5" customHeight="1" x14ac:dyDescent="0.2">
      <c r="A530" s="18">
        <v>339920</v>
      </c>
      <c r="B530" s="19" t="s">
        <v>160</v>
      </c>
      <c r="C530" s="27"/>
      <c r="D530" s="23">
        <v>750</v>
      </c>
      <c r="E530" s="11"/>
    </row>
    <row r="531" spans="1:5" ht="16.5" customHeight="1" x14ac:dyDescent="0.2">
      <c r="A531" s="18">
        <v>339930</v>
      </c>
      <c r="B531" s="19" t="s">
        <v>161</v>
      </c>
      <c r="C531" s="27"/>
      <c r="D531" s="23">
        <v>500</v>
      </c>
      <c r="E531" s="11"/>
    </row>
    <row r="532" spans="1:5" ht="17" x14ac:dyDescent="0.2">
      <c r="A532" s="18">
        <v>339940</v>
      </c>
      <c r="B532" s="19" t="s">
        <v>162</v>
      </c>
      <c r="C532" s="27"/>
      <c r="D532" s="23">
        <v>750</v>
      </c>
      <c r="E532" s="11"/>
    </row>
    <row r="533" spans="1:5" ht="17" x14ac:dyDescent="0.2">
      <c r="A533" s="18">
        <v>339950</v>
      </c>
      <c r="B533" s="19" t="s">
        <v>163</v>
      </c>
      <c r="C533" s="27"/>
      <c r="D533" s="23">
        <v>500</v>
      </c>
      <c r="E533" s="11"/>
    </row>
    <row r="534" spans="1:5" ht="17" x14ac:dyDescent="0.2">
      <c r="A534" s="18">
        <v>339991</v>
      </c>
      <c r="B534" s="19" t="s">
        <v>721</v>
      </c>
      <c r="C534" s="27"/>
      <c r="D534" s="23">
        <v>500</v>
      </c>
      <c r="E534" s="11"/>
    </row>
    <row r="535" spans="1:5" ht="17" x14ac:dyDescent="0.2">
      <c r="A535" s="18">
        <v>339992</v>
      </c>
      <c r="B535" s="19" t="s">
        <v>722</v>
      </c>
      <c r="C535" s="27"/>
      <c r="D535" s="23">
        <v>1000</v>
      </c>
      <c r="E535" s="11"/>
    </row>
    <row r="536" spans="1:5" ht="17" x14ac:dyDescent="0.2">
      <c r="A536" s="18">
        <v>339993</v>
      </c>
      <c r="B536" s="19" t="s">
        <v>723</v>
      </c>
      <c r="C536" s="27"/>
      <c r="D536" s="23">
        <v>750</v>
      </c>
      <c r="E536" s="11"/>
    </row>
    <row r="537" spans="1:5" ht="17" x14ac:dyDescent="0.2">
      <c r="A537" s="18">
        <v>339994</v>
      </c>
      <c r="B537" s="19" t="s">
        <v>724</v>
      </c>
      <c r="C537" s="27"/>
      <c r="D537" s="23">
        <v>500</v>
      </c>
      <c r="E537" s="11"/>
    </row>
    <row r="538" spans="1:5" ht="17" x14ac:dyDescent="0.2">
      <c r="A538" s="18">
        <v>339995</v>
      </c>
      <c r="B538" s="19" t="s">
        <v>725</v>
      </c>
      <c r="C538" s="27"/>
      <c r="D538" s="23">
        <v>1000</v>
      </c>
      <c r="E538" s="11"/>
    </row>
    <row r="539" spans="1:5" ht="17" x14ac:dyDescent="0.2">
      <c r="A539" s="18">
        <v>339999</v>
      </c>
      <c r="B539" s="19" t="s">
        <v>726</v>
      </c>
      <c r="C539" s="27"/>
      <c r="D539" s="23">
        <v>500</v>
      </c>
      <c r="E539" s="11"/>
    </row>
    <row r="540" spans="1:5" ht="17" x14ac:dyDescent="0.2">
      <c r="B540" s="25" t="s">
        <v>727</v>
      </c>
      <c r="C540" s="9"/>
      <c r="D540" s="26"/>
      <c r="E540" s="11"/>
    </row>
    <row r="541" spans="1:5" ht="187" x14ac:dyDescent="0.2">
      <c r="B541" s="19" t="s">
        <v>728</v>
      </c>
      <c r="C541" s="22"/>
      <c r="D541" s="26"/>
      <c r="E541" s="11"/>
    </row>
    <row r="542" spans="1:5" x14ac:dyDescent="0.2">
      <c r="A542" s="13" t="s">
        <v>729</v>
      </c>
      <c r="B542" s="29"/>
      <c r="C542" s="14"/>
      <c r="D542" s="23"/>
      <c r="E542" s="11"/>
    </row>
    <row r="543" spans="1:5" ht="34" x14ac:dyDescent="0.2">
      <c r="A543" s="18">
        <v>423110</v>
      </c>
      <c r="B543" s="19" t="s">
        <v>730</v>
      </c>
      <c r="C543" s="27"/>
      <c r="D543" s="23">
        <v>250</v>
      </c>
      <c r="E543" s="11"/>
    </row>
    <row r="544" spans="1:5" ht="34" x14ac:dyDescent="0.2">
      <c r="A544" s="18">
        <v>423120</v>
      </c>
      <c r="B544" s="19" t="s">
        <v>731</v>
      </c>
      <c r="C544" s="27"/>
      <c r="D544" s="23">
        <v>200</v>
      </c>
      <c r="E544" s="11"/>
    </row>
    <row r="545" spans="1:5" ht="17" x14ac:dyDescent="0.2">
      <c r="A545" s="18">
        <v>423130</v>
      </c>
      <c r="B545" s="19" t="s">
        <v>732</v>
      </c>
      <c r="C545" s="27"/>
      <c r="D545" s="23">
        <v>200</v>
      </c>
      <c r="E545" s="11"/>
    </row>
    <row r="546" spans="1:5" ht="17" x14ac:dyDescent="0.2">
      <c r="A546" s="18">
        <v>423140</v>
      </c>
      <c r="B546" s="19" t="s">
        <v>733</v>
      </c>
      <c r="C546" s="27"/>
      <c r="D546" s="23">
        <v>100</v>
      </c>
      <c r="E546" s="11"/>
    </row>
    <row r="547" spans="1:5" ht="17" x14ac:dyDescent="0.2">
      <c r="A547" s="18">
        <v>423210</v>
      </c>
      <c r="B547" s="19" t="s">
        <v>734</v>
      </c>
      <c r="C547" s="27"/>
      <c r="D547" s="23">
        <v>100</v>
      </c>
      <c r="E547" s="11"/>
    </row>
    <row r="548" spans="1:5" ht="17" x14ac:dyDescent="0.2">
      <c r="A548" s="18">
        <v>423220</v>
      </c>
      <c r="B548" s="19" t="s">
        <v>735</v>
      </c>
      <c r="C548" s="27"/>
      <c r="D548" s="23">
        <v>100</v>
      </c>
      <c r="E548" s="11"/>
    </row>
    <row r="549" spans="1:5" ht="34" x14ac:dyDescent="0.2">
      <c r="A549" s="18">
        <v>423310</v>
      </c>
      <c r="B549" s="19" t="s">
        <v>736</v>
      </c>
      <c r="C549" s="27"/>
      <c r="D549" s="23">
        <v>150</v>
      </c>
      <c r="E549" s="11"/>
    </row>
    <row r="550" spans="1:5" ht="34" x14ac:dyDescent="0.2">
      <c r="A550" s="18">
        <v>423320</v>
      </c>
      <c r="B550" s="19" t="s">
        <v>737</v>
      </c>
      <c r="C550" s="27"/>
      <c r="D550" s="23">
        <v>150</v>
      </c>
      <c r="E550" s="11"/>
    </row>
    <row r="551" spans="1:5" ht="34" x14ac:dyDescent="0.2">
      <c r="A551" s="18">
        <v>423330</v>
      </c>
      <c r="B551" s="19" t="s">
        <v>738</v>
      </c>
      <c r="C551" s="27"/>
      <c r="D551" s="23">
        <v>200</v>
      </c>
      <c r="E551" s="11"/>
    </row>
    <row r="552" spans="1:5" ht="17" x14ac:dyDescent="0.2">
      <c r="A552" s="18">
        <v>423390</v>
      </c>
      <c r="B552" s="19" t="s">
        <v>739</v>
      </c>
      <c r="C552" s="27"/>
      <c r="D552" s="23">
        <v>100</v>
      </c>
      <c r="E552" s="11"/>
    </row>
    <row r="553" spans="1:5" ht="34" x14ac:dyDescent="0.2">
      <c r="A553" s="18">
        <v>423410</v>
      </c>
      <c r="B553" s="19" t="s">
        <v>740</v>
      </c>
      <c r="C553" s="27"/>
      <c r="D553" s="23">
        <v>200</v>
      </c>
      <c r="E553" s="11"/>
    </row>
    <row r="554" spans="1:5" ht="17" x14ac:dyDescent="0.2">
      <c r="A554" s="18">
        <v>423420</v>
      </c>
      <c r="B554" s="19" t="s">
        <v>741</v>
      </c>
      <c r="C554" s="27"/>
      <c r="D554" s="23">
        <v>200</v>
      </c>
      <c r="E554" s="11"/>
    </row>
    <row r="555" spans="1:5" ht="34" x14ac:dyDescent="0.2">
      <c r="A555" s="18">
        <v>423430</v>
      </c>
      <c r="B555" s="19" t="s">
        <v>742</v>
      </c>
      <c r="C555" s="27"/>
      <c r="D555" s="23">
        <v>250</v>
      </c>
      <c r="E555" s="11"/>
    </row>
    <row r="556" spans="1:5" ht="17" x14ac:dyDescent="0.2">
      <c r="A556" s="18">
        <v>423440</v>
      </c>
      <c r="B556" s="19" t="s">
        <v>743</v>
      </c>
      <c r="C556" s="27"/>
      <c r="D556" s="23">
        <v>100</v>
      </c>
      <c r="E556" s="11"/>
    </row>
    <row r="557" spans="1:5" ht="34" x14ac:dyDescent="0.2">
      <c r="A557" s="18">
        <v>423450</v>
      </c>
      <c r="B557" s="19" t="s">
        <v>744</v>
      </c>
      <c r="C557" s="27"/>
      <c r="D557" s="23">
        <v>200</v>
      </c>
      <c r="E557" s="11"/>
    </row>
    <row r="558" spans="1:5" ht="17" x14ac:dyDescent="0.2">
      <c r="A558" s="18">
        <v>423460</v>
      </c>
      <c r="B558" s="19" t="s">
        <v>745</v>
      </c>
      <c r="C558" s="27"/>
      <c r="D558" s="23">
        <v>150</v>
      </c>
      <c r="E558" s="11"/>
    </row>
    <row r="559" spans="1:5" ht="34" x14ac:dyDescent="0.2">
      <c r="A559" s="18">
        <v>423490</v>
      </c>
      <c r="B559" s="19" t="s">
        <v>746</v>
      </c>
      <c r="C559" s="27"/>
      <c r="D559" s="23">
        <v>150</v>
      </c>
      <c r="E559" s="11"/>
    </row>
    <row r="560" spans="1:5" ht="34" x14ac:dyDescent="0.2">
      <c r="A560" s="18">
        <v>423510</v>
      </c>
      <c r="B560" s="19" t="s">
        <v>747</v>
      </c>
      <c r="C560" s="27"/>
      <c r="D560" s="23">
        <v>200</v>
      </c>
      <c r="E560" s="11"/>
    </row>
    <row r="561" spans="1:5" ht="17" x14ac:dyDescent="0.2">
      <c r="A561" s="18">
        <v>423520</v>
      </c>
      <c r="B561" s="19" t="s">
        <v>748</v>
      </c>
      <c r="C561" s="27"/>
      <c r="D561" s="23">
        <v>100</v>
      </c>
      <c r="E561" s="11"/>
    </row>
    <row r="562" spans="1:5" ht="34" x14ac:dyDescent="0.2">
      <c r="A562" s="18">
        <v>423610</v>
      </c>
      <c r="B562" s="19" t="s">
        <v>749</v>
      </c>
      <c r="C562" s="27"/>
      <c r="D562" s="23">
        <v>200</v>
      </c>
      <c r="E562" s="11"/>
    </row>
    <row r="563" spans="1:5" ht="34" x14ac:dyDescent="0.2">
      <c r="A563" s="18">
        <v>423620</v>
      </c>
      <c r="B563" s="19" t="s">
        <v>750</v>
      </c>
      <c r="C563" s="27"/>
      <c r="D563" s="23">
        <v>200</v>
      </c>
      <c r="E563" s="11"/>
    </row>
    <row r="564" spans="1:5" ht="34" x14ac:dyDescent="0.2">
      <c r="A564" s="18">
        <v>423690</v>
      </c>
      <c r="B564" s="19" t="s">
        <v>751</v>
      </c>
      <c r="C564" s="27"/>
      <c r="D564" s="23">
        <v>250</v>
      </c>
      <c r="E564" s="11"/>
    </row>
    <row r="565" spans="1:5" ht="17" x14ac:dyDescent="0.2">
      <c r="A565" s="18">
        <v>423710</v>
      </c>
      <c r="B565" s="19" t="s">
        <v>752</v>
      </c>
      <c r="C565" s="27"/>
      <c r="D565" s="23">
        <v>150</v>
      </c>
      <c r="E565" s="11"/>
    </row>
    <row r="566" spans="1:5" ht="34" x14ac:dyDescent="0.2">
      <c r="A566" s="18">
        <v>423720</v>
      </c>
      <c r="B566" s="19" t="s">
        <v>753</v>
      </c>
      <c r="C566" s="22"/>
      <c r="D566" s="23">
        <v>200</v>
      </c>
      <c r="E566" s="11"/>
    </row>
    <row r="567" spans="1:5" ht="34" x14ac:dyDescent="0.2">
      <c r="A567" s="18">
        <v>423730</v>
      </c>
      <c r="B567" s="19" t="s">
        <v>754</v>
      </c>
      <c r="C567" s="27"/>
      <c r="D567" s="23">
        <v>150</v>
      </c>
      <c r="E567" s="11"/>
    </row>
    <row r="568" spans="1:5" ht="34" x14ac:dyDescent="0.2">
      <c r="A568" s="18">
        <v>423740</v>
      </c>
      <c r="B568" s="19" t="s">
        <v>755</v>
      </c>
      <c r="C568" s="27"/>
      <c r="D568" s="23">
        <v>100</v>
      </c>
      <c r="E568" s="11"/>
    </row>
    <row r="569" spans="1:5" ht="34" x14ac:dyDescent="0.2">
      <c r="A569" s="18">
        <v>423810</v>
      </c>
      <c r="B569" s="19" t="s">
        <v>756</v>
      </c>
      <c r="C569" s="27"/>
      <c r="D569" s="23">
        <v>250</v>
      </c>
      <c r="E569" s="11"/>
    </row>
    <row r="570" spans="1:5" ht="32.25" customHeight="1" x14ac:dyDescent="0.2">
      <c r="A570" s="18">
        <v>423820</v>
      </c>
      <c r="B570" s="19" t="s">
        <v>757</v>
      </c>
      <c r="C570" s="27"/>
      <c r="D570" s="23">
        <v>100</v>
      </c>
      <c r="E570" s="11"/>
    </row>
    <row r="571" spans="1:5" ht="17" x14ac:dyDescent="0.2">
      <c r="A571" s="18">
        <v>423830</v>
      </c>
      <c r="B571" s="19" t="s">
        <v>758</v>
      </c>
      <c r="C571" s="27"/>
      <c r="D571" s="23">
        <v>100</v>
      </c>
      <c r="E571" s="11"/>
    </row>
    <row r="572" spans="1:5" ht="17" x14ac:dyDescent="0.2">
      <c r="A572" s="18">
        <v>423840</v>
      </c>
      <c r="B572" s="19" t="s">
        <v>164</v>
      </c>
      <c r="C572" s="27"/>
      <c r="D572" s="23">
        <v>100</v>
      </c>
      <c r="E572" s="11"/>
    </row>
    <row r="573" spans="1:5" ht="34" x14ac:dyDescent="0.2">
      <c r="A573" s="18">
        <v>423850</v>
      </c>
      <c r="B573" s="19" t="s">
        <v>759</v>
      </c>
      <c r="C573" s="27"/>
      <c r="D573" s="23">
        <v>100</v>
      </c>
      <c r="E573" s="11"/>
    </row>
    <row r="574" spans="1:5" ht="34" x14ac:dyDescent="0.2">
      <c r="A574" s="18">
        <v>423860</v>
      </c>
      <c r="B574" s="19" t="s">
        <v>760</v>
      </c>
      <c r="C574" s="27"/>
      <c r="D574" s="23">
        <v>150</v>
      </c>
      <c r="E574" s="11"/>
    </row>
    <row r="575" spans="1:5" ht="34" x14ac:dyDescent="0.2">
      <c r="A575" s="18">
        <v>423910</v>
      </c>
      <c r="B575" s="19" t="s">
        <v>165</v>
      </c>
      <c r="C575" s="27"/>
      <c r="D575" s="23">
        <v>100</v>
      </c>
      <c r="E575" s="11"/>
    </row>
    <row r="576" spans="1:5" ht="17" x14ac:dyDescent="0.2">
      <c r="A576" s="18">
        <v>423920</v>
      </c>
      <c r="B576" s="19" t="s">
        <v>761</v>
      </c>
      <c r="C576" s="27"/>
      <c r="D576" s="23">
        <v>150</v>
      </c>
      <c r="E576" s="11"/>
    </row>
    <row r="577" spans="1:5" ht="17" x14ac:dyDescent="0.2">
      <c r="A577" s="18">
        <v>423930</v>
      </c>
      <c r="B577" s="19" t="s">
        <v>762</v>
      </c>
      <c r="C577" s="27"/>
      <c r="D577" s="23">
        <v>100</v>
      </c>
      <c r="E577" s="11"/>
    </row>
    <row r="578" spans="1:5" ht="34" x14ac:dyDescent="0.2">
      <c r="A578" s="18">
        <v>423940</v>
      </c>
      <c r="B578" s="19" t="s">
        <v>763</v>
      </c>
      <c r="C578" s="27"/>
      <c r="D578" s="23">
        <v>100</v>
      </c>
      <c r="E578" s="11"/>
    </row>
    <row r="579" spans="1:5" ht="17" x14ac:dyDescent="0.2">
      <c r="A579" s="18">
        <v>423990</v>
      </c>
      <c r="B579" s="19" t="s">
        <v>764</v>
      </c>
      <c r="C579" s="27"/>
      <c r="D579" s="23">
        <v>100</v>
      </c>
      <c r="E579" s="11"/>
    </row>
    <row r="580" spans="1:5" x14ac:dyDescent="0.2">
      <c r="A580" s="13" t="s">
        <v>765</v>
      </c>
      <c r="B580" s="29"/>
      <c r="C580" s="9"/>
      <c r="D580" s="26"/>
      <c r="E580" s="11"/>
    </row>
    <row r="581" spans="1:5" ht="17" x14ac:dyDescent="0.2">
      <c r="A581" s="18">
        <v>424110</v>
      </c>
      <c r="B581" s="19" t="s">
        <v>766</v>
      </c>
      <c r="C581" s="27"/>
      <c r="D581" s="23">
        <v>200</v>
      </c>
      <c r="E581" s="11"/>
    </row>
    <row r="582" spans="1:5" ht="17" x14ac:dyDescent="0.2">
      <c r="A582" s="18">
        <v>424120</v>
      </c>
      <c r="B582" s="19" t="s">
        <v>767</v>
      </c>
      <c r="C582" s="27"/>
      <c r="D582" s="23">
        <v>150</v>
      </c>
      <c r="E582" s="11"/>
    </row>
    <row r="583" spans="1:5" ht="34" x14ac:dyDescent="0.2">
      <c r="A583" s="18">
        <v>424130</v>
      </c>
      <c r="B583" s="19" t="s">
        <v>768</v>
      </c>
      <c r="C583" s="27"/>
      <c r="D583" s="23">
        <v>150</v>
      </c>
      <c r="E583" s="11"/>
    </row>
    <row r="584" spans="1:5" ht="17" x14ac:dyDescent="0.2">
      <c r="A584" s="18">
        <v>424210</v>
      </c>
      <c r="B584" s="19" t="s">
        <v>769</v>
      </c>
      <c r="C584" s="27"/>
      <c r="D584" s="23">
        <v>250</v>
      </c>
      <c r="E584" s="11"/>
    </row>
    <row r="585" spans="1:5" ht="34" x14ac:dyDescent="0.2">
      <c r="A585" s="18">
        <v>424310</v>
      </c>
      <c r="B585" s="19" t="s">
        <v>770</v>
      </c>
      <c r="C585" s="27"/>
      <c r="D585" s="23">
        <v>100</v>
      </c>
      <c r="E585" s="11"/>
    </row>
    <row r="586" spans="1:5" ht="34" x14ac:dyDescent="0.2">
      <c r="A586" s="18">
        <v>424320</v>
      </c>
      <c r="B586" s="19" t="s">
        <v>771</v>
      </c>
      <c r="C586" s="27"/>
      <c r="D586" s="23">
        <v>150</v>
      </c>
      <c r="E586" s="11"/>
    </row>
    <row r="587" spans="1:5" ht="34" x14ac:dyDescent="0.2">
      <c r="A587" s="18">
        <v>424330</v>
      </c>
      <c r="B587" s="19" t="s">
        <v>772</v>
      </c>
      <c r="C587" s="27"/>
      <c r="D587" s="23">
        <v>100</v>
      </c>
      <c r="E587" s="11"/>
    </row>
    <row r="588" spans="1:5" ht="17" x14ac:dyDescent="0.2">
      <c r="A588" s="18">
        <v>424340</v>
      </c>
      <c r="B588" s="19" t="s">
        <v>773</v>
      </c>
      <c r="C588" s="27"/>
      <c r="D588" s="23">
        <v>200</v>
      </c>
      <c r="E588" s="11"/>
    </row>
    <row r="589" spans="1:5" ht="17" x14ac:dyDescent="0.2">
      <c r="A589" s="18">
        <v>424410</v>
      </c>
      <c r="B589" s="19" t="s">
        <v>774</v>
      </c>
      <c r="C589" s="27"/>
      <c r="D589" s="23">
        <v>250</v>
      </c>
      <c r="E589" s="11"/>
    </row>
    <row r="590" spans="1:5" ht="17" x14ac:dyDescent="0.2">
      <c r="A590" s="18">
        <v>424420</v>
      </c>
      <c r="B590" s="19" t="s">
        <v>775</v>
      </c>
      <c r="C590" s="27"/>
      <c r="D590" s="23">
        <v>200</v>
      </c>
      <c r="E590" s="11"/>
    </row>
    <row r="591" spans="1:5" ht="34" x14ac:dyDescent="0.2">
      <c r="A591" s="18">
        <v>424430</v>
      </c>
      <c r="B591" s="19" t="s">
        <v>776</v>
      </c>
      <c r="C591" s="27"/>
      <c r="D591" s="23">
        <v>200</v>
      </c>
      <c r="E591" s="11"/>
    </row>
    <row r="592" spans="1:5" ht="17" x14ac:dyDescent="0.2">
      <c r="A592" s="18">
        <v>424440</v>
      </c>
      <c r="B592" s="19" t="s">
        <v>777</v>
      </c>
      <c r="C592" s="27"/>
      <c r="D592" s="23">
        <v>150</v>
      </c>
      <c r="E592" s="11"/>
    </row>
    <row r="593" spans="1:5" ht="17" x14ac:dyDescent="0.2">
      <c r="A593" s="18">
        <v>424450</v>
      </c>
      <c r="B593" s="19" t="s">
        <v>778</v>
      </c>
      <c r="C593" s="27"/>
      <c r="D593" s="23">
        <v>200</v>
      </c>
      <c r="E593" s="11"/>
    </row>
    <row r="594" spans="1:5" ht="17" x14ac:dyDescent="0.2">
      <c r="A594" s="18">
        <v>424460</v>
      </c>
      <c r="B594" s="19" t="s">
        <v>779</v>
      </c>
      <c r="C594" s="27"/>
      <c r="D594" s="23">
        <v>100</v>
      </c>
      <c r="E594" s="11"/>
    </row>
    <row r="595" spans="1:5" ht="17" x14ac:dyDescent="0.2">
      <c r="A595" s="18">
        <v>424470</v>
      </c>
      <c r="B595" s="19" t="s">
        <v>780</v>
      </c>
      <c r="C595" s="27"/>
      <c r="D595" s="23">
        <v>150</v>
      </c>
      <c r="E595" s="11"/>
    </row>
    <row r="596" spans="1:5" ht="17" x14ac:dyDescent="0.2">
      <c r="A596" s="18">
        <v>424480</v>
      </c>
      <c r="B596" s="19" t="s">
        <v>781</v>
      </c>
      <c r="C596" s="27"/>
      <c r="D596" s="23">
        <v>100</v>
      </c>
      <c r="E596" s="11"/>
    </row>
    <row r="597" spans="1:5" ht="17" x14ac:dyDescent="0.2">
      <c r="A597" s="18">
        <v>424490</v>
      </c>
      <c r="B597" s="19" t="s">
        <v>782</v>
      </c>
      <c r="C597" s="22"/>
      <c r="D597" s="23">
        <v>250</v>
      </c>
      <c r="E597" s="11"/>
    </row>
    <row r="598" spans="1:5" ht="17" x14ac:dyDescent="0.2">
      <c r="A598" s="18">
        <v>424510</v>
      </c>
      <c r="B598" s="19" t="s">
        <v>783</v>
      </c>
      <c r="C598" s="27"/>
      <c r="D598" s="23">
        <v>200</v>
      </c>
      <c r="E598" s="11"/>
    </row>
    <row r="599" spans="1:5" ht="17" x14ac:dyDescent="0.2">
      <c r="A599" s="18">
        <v>424520</v>
      </c>
      <c r="B599" s="19" t="s">
        <v>784</v>
      </c>
      <c r="C599" s="27"/>
      <c r="D599" s="23">
        <v>100</v>
      </c>
      <c r="E599" s="11"/>
    </row>
    <row r="600" spans="1:5" ht="17" x14ac:dyDescent="0.2">
      <c r="A600" s="18">
        <v>424590</v>
      </c>
      <c r="B600" s="19" t="s">
        <v>785</v>
      </c>
      <c r="C600" s="27"/>
      <c r="D600" s="23">
        <v>100</v>
      </c>
      <c r="E600" s="11"/>
    </row>
    <row r="601" spans="1:5" ht="34" x14ac:dyDescent="0.2">
      <c r="A601" s="18">
        <v>424610</v>
      </c>
      <c r="B601" s="19" t="s">
        <v>786</v>
      </c>
      <c r="C601" s="27"/>
      <c r="D601" s="23">
        <v>150</v>
      </c>
      <c r="E601" s="11"/>
    </row>
    <row r="602" spans="1:5" ht="17" x14ac:dyDescent="0.2">
      <c r="A602" s="18">
        <v>424690</v>
      </c>
      <c r="B602" s="19" t="s">
        <v>787</v>
      </c>
      <c r="C602" s="27"/>
      <c r="D602" s="23">
        <v>150</v>
      </c>
      <c r="E602" s="11"/>
    </row>
    <row r="603" spans="1:5" ht="17" x14ac:dyDescent="0.2">
      <c r="A603" s="18">
        <v>424710</v>
      </c>
      <c r="B603" s="19" t="s">
        <v>788</v>
      </c>
      <c r="C603" s="27"/>
      <c r="D603" s="23">
        <v>200</v>
      </c>
      <c r="E603" s="11"/>
    </row>
    <row r="604" spans="1:5" ht="34" x14ac:dyDescent="0.2">
      <c r="A604" s="18">
        <v>424720</v>
      </c>
      <c r="B604" s="19" t="s">
        <v>789</v>
      </c>
      <c r="C604" s="27"/>
      <c r="D604" s="23">
        <v>200</v>
      </c>
      <c r="E604" s="11"/>
    </row>
    <row r="605" spans="1:5" ht="17" x14ac:dyDescent="0.2">
      <c r="A605" s="18">
        <v>424810</v>
      </c>
      <c r="B605" s="19" t="s">
        <v>790</v>
      </c>
      <c r="C605" s="27"/>
      <c r="D605" s="23">
        <v>200</v>
      </c>
      <c r="E605" s="11"/>
    </row>
    <row r="606" spans="1:5" ht="32.25" customHeight="1" x14ac:dyDescent="0.2">
      <c r="A606" s="18">
        <v>424820</v>
      </c>
      <c r="B606" s="19" t="s">
        <v>791</v>
      </c>
      <c r="C606" s="27"/>
      <c r="D606" s="23">
        <v>250</v>
      </c>
      <c r="E606" s="11"/>
    </row>
    <row r="607" spans="1:5" ht="16.5" customHeight="1" x14ac:dyDescent="0.2">
      <c r="A607" s="18">
        <v>424910</v>
      </c>
      <c r="B607" s="19" t="s">
        <v>792</v>
      </c>
      <c r="C607" s="27"/>
      <c r="D607" s="23">
        <v>200</v>
      </c>
      <c r="E607" s="11"/>
    </row>
    <row r="608" spans="1:5" ht="17" x14ac:dyDescent="0.2">
      <c r="A608" s="18">
        <v>424920</v>
      </c>
      <c r="B608" s="19" t="s">
        <v>793</v>
      </c>
      <c r="C608" s="27"/>
      <c r="D608" s="23">
        <v>200</v>
      </c>
      <c r="E608" s="11"/>
    </row>
    <row r="609" spans="1:5" ht="34" x14ac:dyDescent="0.2">
      <c r="A609" s="18">
        <v>424930</v>
      </c>
      <c r="B609" s="19" t="s">
        <v>794</v>
      </c>
      <c r="C609" s="27"/>
      <c r="D609" s="23">
        <v>100</v>
      </c>
      <c r="E609" s="11"/>
    </row>
    <row r="610" spans="1:5" ht="17" x14ac:dyDescent="0.2">
      <c r="A610" s="18">
        <v>424940</v>
      </c>
      <c r="B610" s="19" t="s">
        <v>795</v>
      </c>
      <c r="C610" s="27"/>
      <c r="D610" s="23">
        <v>250</v>
      </c>
      <c r="E610" s="11"/>
    </row>
    <row r="611" spans="1:5" ht="17" x14ac:dyDescent="0.2">
      <c r="A611" s="18">
        <v>424950</v>
      </c>
      <c r="B611" s="19" t="s">
        <v>796</v>
      </c>
      <c r="C611" s="27"/>
      <c r="D611" s="23">
        <v>150</v>
      </c>
      <c r="E611" s="11"/>
    </row>
    <row r="612" spans="1:5" ht="34" x14ac:dyDescent="0.2">
      <c r="A612" s="18">
        <v>424990</v>
      </c>
      <c r="B612" s="19" t="s">
        <v>797</v>
      </c>
      <c r="C612" s="27"/>
      <c r="D612" s="23">
        <v>100</v>
      </c>
      <c r="E612" s="11"/>
    </row>
    <row r="613" spans="1:5" x14ac:dyDescent="0.2">
      <c r="A613" s="13" t="s">
        <v>798</v>
      </c>
      <c r="B613" s="29"/>
      <c r="C613" s="14"/>
      <c r="D613" s="23"/>
      <c r="E613" s="11"/>
    </row>
    <row r="614" spans="1:5" ht="17" x14ac:dyDescent="0.2">
      <c r="A614" s="18">
        <v>425110</v>
      </c>
      <c r="B614" s="19" t="s">
        <v>799</v>
      </c>
      <c r="C614" s="27"/>
      <c r="D614" s="23">
        <v>100</v>
      </c>
      <c r="E614" s="11"/>
    </row>
    <row r="615" spans="1:5" ht="17" x14ac:dyDescent="0.2">
      <c r="A615" s="18">
        <v>425120</v>
      </c>
      <c r="B615" s="19" t="s">
        <v>800</v>
      </c>
      <c r="C615" s="27"/>
      <c r="D615" s="23">
        <v>100</v>
      </c>
      <c r="E615" s="11"/>
    </row>
    <row r="616" spans="1:5" ht="17" x14ac:dyDescent="0.2">
      <c r="B616" s="25" t="s">
        <v>801</v>
      </c>
      <c r="C616" s="9"/>
      <c r="D616" s="26"/>
      <c r="E616" s="11"/>
    </row>
    <row r="617" spans="1:5" ht="187" x14ac:dyDescent="0.2">
      <c r="B617" s="19" t="s">
        <v>728</v>
      </c>
      <c r="C617" s="27"/>
      <c r="D617" s="26"/>
      <c r="E617" s="11"/>
    </row>
    <row r="618" spans="1:5" x14ac:dyDescent="0.2">
      <c r="A618" s="13" t="s">
        <v>802</v>
      </c>
      <c r="B618" s="29"/>
      <c r="C618" s="14"/>
      <c r="D618" s="23"/>
      <c r="E618" s="11"/>
    </row>
    <row r="619" spans="1:5" ht="17" x14ac:dyDescent="0.2">
      <c r="A619" s="18">
        <v>441110</v>
      </c>
      <c r="B619" s="19" t="s">
        <v>803</v>
      </c>
      <c r="C619" s="27"/>
      <c r="D619" s="23">
        <v>200</v>
      </c>
      <c r="E619" s="11"/>
    </row>
    <row r="620" spans="1:5" ht="17" x14ac:dyDescent="0.2">
      <c r="A620" s="18">
        <v>441120</v>
      </c>
      <c r="B620" s="19" t="s">
        <v>804</v>
      </c>
      <c r="C620" s="22">
        <v>27</v>
      </c>
      <c r="D620" s="23"/>
      <c r="E620" s="11"/>
    </row>
    <row r="621" spans="1:5" ht="17" x14ac:dyDescent="0.2">
      <c r="A621" s="18">
        <v>441210</v>
      </c>
      <c r="B621" s="19" t="s">
        <v>805</v>
      </c>
      <c r="C621" s="22">
        <v>35</v>
      </c>
      <c r="D621" s="23"/>
      <c r="E621" s="11"/>
    </row>
    <row r="622" spans="1:5" ht="17" x14ac:dyDescent="0.2">
      <c r="A622" s="18">
        <v>441222</v>
      </c>
      <c r="B622" s="19" t="s">
        <v>806</v>
      </c>
      <c r="C622" s="22">
        <v>35</v>
      </c>
      <c r="D622" s="23"/>
      <c r="E622" s="11"/>
    </row>
    <row r="623" spans="1:5" ht="17" x14ac:dyDescent="0.2">
      <c r="A623" s="18">
        <v>441228</v>
      </c>
      <c r="B623" s="19" t="s">
        <v>807</v>
      </c>
      <c r="C623" s="22">
        <v>35</v>
      </c>
      <c r="D623" s="23"/>
      <c r="E623" s="11"/>
    </row>
    <row r="624" spans="1:5" ht="17" x14ac:dyDescent="0.2">
      <c r="A624" s="18">
        <v>441310</v>
      </c>
      <c r="B624" s="19" t="s">
        <v>808</v>
      </c>
      <c r="C624" s="22">
        <v>16.5</v>
      </c>
      <c r="D624" s="23"/>
      <c r="E624" s="11"/>
    </row>
    <row r="625" spans="1:5" ht="17" x14ac:dyDescent="0.2">
      <c r="A625" s="18">
        <v>441320</v>
      </c>
      <c r="B625" s="19" t="s">
        <v>809</v>
      </c>
      <c r="C625" s="22">
        <v>16.5</v>
      </c>
      <c r="D625" s="23"/>
      <c r="E625" s="11"/>
    </row>
    <row r="626" spans="1:5" x14ac:dyDescent="0.2">
      <c r="A626" s="13" t="s">
        <v>810</v>
      </c>
      <c r="B626" s="29"/>
      <c r="C626" s="22"/>
      <c r="D626" s="23"/>
      <c r="E626" s="11"/>
    </row>
    <row r="627" spans="1:5" ht="17" x14ac:dyDescent="0.2">
      <c r="A627" s="18">
        <v>442110</v>
      </c>
      <c r="B627" s="19" t="s">
        <v>811</v>
      </c>
      <c r="C627" s="22">
        <v>22</v>
      </c>
      <c r="D627" s="23"/>
      <c r="E627" s="11"/>
    </row>
    <row r="628" spans="1:5" ht="17" x14ac:dyDescent="0.2">
      <c r="A628" s="18">
        <v>442210</v>
      </c>
      <c r="B628" s="19" t="s">
        <v>812</v>
      </c>
      <c r="C628" s="22">
        <v>8</v>
      </c>
      <c r="D628" s="23"/>
      <c r="E628" s="11"/>
    </row>
    <row r="629" spans="1:5" ht="17" x14ac:dyDescent="0.2">
      <c r="A629" s="18">
        <v>442291</v>
      </c>
      <c r="B629" s="19" t="s">
        <v>813</v>
      </c>
      <c r="C629" s="22">
        <v>8</v>
      </c>
      <c r="D629" s="23"/>
      <c r="E629" s="11"/>
    </row>
    <row r="630" spans="1:5" ht="17" x14ac:dyDescent="0.2">
      <c r="A630" s="18">
        <v>442299</v>
      </c>
      <c r="B630" s="19" t="s">
        <v>814</v>
      </c>
      <c r="C630" s="22">
        <v>22</v>
      </c>
      <c r="D630" s="23"/>
      <c r="E630" s="11"/>
    </row>
    <row r="631" spans="1:5" x14ac:dyDescent="0.2">
      <c r="A631" s="13" t="s">
        <v>815</v>
      </c>
      <c r="B631" s="29"/>
      <c r="C631" s="22"/>
      <c r="D631" s="23"/>
      <c r="E631" s="11"/>
    </row>
    <row r="632" spans="1:5" ht="17" x14ac:dyDescent="0.2">
      <c r="A632" s="18">
        <v>443141</v>
      </c>
      <c r="B632" s="19" t="s">
        <v>816</v>
      </c>
      <c r="C632" s="22">
        <v>12</v>
      </c>
      <c r="D632" s="23"/>
      <c r="E632" s="11"/>
    </row>
    <row r="633" spans="1:5" ht="17" x14ac:dyDescent="0.2">
      <c r="A633" s="18">
        <v>443142</v>
      </c>
      <c r="B633" s="19" t="s">
        <v>817</v>
      </c>
      <c r="C633" s="22">
        <v>35</v>
      </c>
      <c r="D633" s="23"/>
      <c r="E633" s="11"/>
    </row>
    <row r="634" spans="1:5" x14ac:dyDescent="0.2">
      <c r="A634" s="13" t="s">
        <v>818</v>
      </c>
      <c r="B634" s="29"/>
      <c r="C634" s="22"/>
      <c r="D634" s="23"/>
      <c r="E634" s="11"/>
    </row>
    <row r="635" spans="1:5" ht="17" x14ac:dyDescent="0.2">
      <c r="A635" s="18">
        <v>444110</v>
      </c>
      <c r="B635" s="19" t="s">
        <v>819</v>
      </c>
      <c r="C635" s="22">
        <v>41.5</v>
      </c>
      <c r="D635" s="23"/>
      <c r="E635" s="11"/>
    </row>
    <row r="636" spans="1:5" ht="17" x14ac:dyDescent="0.2">
      <c r="A636" s="18">
        <v>444120</v>
      </c>
      <c r="B636" s="19" t="s">
        <v>820</v>
      </c>
      <c r="C636" s="22">
        <v>30</v>
      </c>
      <c r="D636" s="23"/>
      <c r="E636" s="11"/>
    </row>
    <row r="637" spans="1:5" ht="17" x14ac:dyDescent="0.2">
      <c r="A637" s="18">
        <v>444130</v>
      </c>
      <c r="B637" s="19" t="s">
        <v>821</v>
      </c>
      <c r="C637" s="22">
        <v>8</v>
      </c>
      <c r="D637" s="23"/>
      <c r="E637" s="11"/>
    </row>
    <row r="638" spans="1:5" ht="17" x14ac:dyDescent="0.2">
      <c r="A638" s="18">
        <v>444190</v>
      </c>
      <c r="B638" s="19" t="s">
        <v>822</v>
      </c>
      <c r="C638" s="22">
        <v>22</v>
      </c>
      <c r="D638" s="23"/>
      <c r="E638" s="11"/>
    </row>
    <row r="639" spans="1:5" ht="17" x14ac:dyDescent="0.2">
      <c r="A639" s="18">
        <v>444210</v>
      </c>
      <c r="B639" s="19" t="s">
        <v>823</v>
      </c>
      <c r="C639" s="22">
        <v>8</v>
      </c>
      <c r="D639" s="23"/>
      <c r="E639" s="11"/>
    </row>
    <row r="640" spans="1:5" ht="17" x14ac:dyDescent="0.2">
      <c r="A640" s="18">
        <v>444220</v>
      </c>
      <c r="B640" s="19" t="s">
        <v>824</v>
      </c>
      <c r="C640" s="22">
        <v>12</v>
      </c>
      <c r="D640" s="23"/>
      <c r="E640" s="11"/>
    </row>
    <row r="641" spans="1:5" x14ac:dyDescent="0.2">
      <c r="A641" s="13" t="s">
        <v>825</v>
      </c>
      <c r="B641" s="29"/>
      <c r="C641" s="22"/>
      <c r="D641" s="23"/>
      <c r="E641" s="11"/>
    </row>
    <row r="642" spans="1:5" ht="34" x14ac:dyDescent="0.2">
      <c r="A642" s="18">
        <v>445110</v>
      </c>
      <c r="B642" s="19" t="s">
        <v>826</v>
      </c>
      <c r="C642" s="22">
        <v>35</v>
      </c>
      <c r="D642" s="23"/>
      <c r="E642" s="11"/>
    </row>
    <row r="643" spans="1:5" ht="17" x14ac:dyDescent="0.2">
      <c r="A643" s="18">
        <v>445120</v>
      </c>
      <c r="B643" s="19" t="s">
        <v>827</v>
      </c>
      <c r="C643" s="22">
        <v>32</v>
      </c>
      <c r="D643" s="23"/>
      <c r="E643" s="11"/>
    </row>
    <row r="644" spans="1:5" ht="17" x14ac:dyDescent="0.2">
      <c r="A644" s="18">
        <v>445210</v>
      </c>
      <c r="B644" s="19" t="s">
        <v>828</v>
      </c>
      <c r="C644" s="22">
        <v>8</v>
      </c>
      <c r="D644" s="23"/>
      <c r="E644" s="11"/>
    </row>
    <row r="645" spans="1:5" ht="17" x14ac:dyDescent="0.2">
      <c r="A645" s="18">
        <v>445220</v>
      </c>
      <c r="B645" s="19" t="s">
        <v>829</v>
      </c>
      <c r="C645" s="22">
        <v>8</v>
      </c>
      <c r="D645" s="23"/>
      <c r="E645" s="11"/>
    </row>
    <row r="646" spans="1:5" ht="17" x14ac:dyDescent="0.2">
      <c r="A646" s="18">
        <v>445230</v>
      </c>
      <c r="B646" s="19" t="s">
        <v>830</v>
      </c>
      <c r="C646" s="22">
        <v>8</v>
      </c>
      <c r="D646" s="23"/>
      <c r="E646" s="11"/>
    </row>
    <row r="647" spans="1:5" ht="17" x14ac:dyDescent="0.2">
      <c r="A647" s="18">
        <v>445291</v>
      </c>
      <c r="B647" s="19" t="s">
        <v>831</v>
      </c>
      <c r="C647" s="22">
        <v>8</v>
      </c>
      <c r="D647" s="23"/>
      <c r="E647" s="11"/>
    </row>
    <row r="648" spans="1:5" ht="17" x14ac:dyDescent="0.2">
      <c r="A648" s="18">
        <v>445292</v>
      </c>
      <c r="B648" s="19" t="s">
        <v>832</v>
      </c>
      <c r="C648" s="22">
        <v>8</v>
      </c>
      <c r="D648" s="23"/>
      <c r="E648" s="11"/>
    </row>
    <row r="649" spans="1:5" ht="17" x14ac:dyDescent="0.2">
      <c r="A649" s="18">
        <v>445299</v>
      </c>
      <c r="B649" s="19" t="s">
        <v>833</v>
      </c>
      <c r="C649" s="22">
        <v>8</v>
      </c>
      <c r="D649" s="23"/>
      <c r="E649" s="11"/>
    </row>
    <row r="650" spans="1:5" ht="17" x14ac:dyDescent="0.2">
      <c r="A650" s="18">
        <v>445310</v>
      </c>
      <c r="B650" s="19" t="s">
        <v>834</v>
      </c>
      <c r="C650" s="22">
        <v>8</v>
      </c>
      <c r="D650" s="23"/>
      <c r="E650" s="11"/>
    </row>
    <row r="651" spans="1:5" x14ac:dyDescent="0.2">
      <c r="A651" s="13" t="s">
        <v>835</v>
      </c>
      <c r="B651" s="29"/>
      <c r="C651" s="22"/>
      <c r="D651" s="23"/>
      <c r="E651" s="11"/>
    </row>
    <row r="652" spans="1:5" ht="17" x14ac:dyDescent="0.2">
      <c r="A652" s="18">
        <v>446110</v>
      </c>
      <c r="B652" s="19" t="s">
        <v>836</v>
      </c>
      <c r="C652" s="22">
        <v>30</v>
      </c>
      <c r="D652" s="23"/>
      <c r="E652" s="11"/>
    </row>
    <row r="653" spans="1:5" ht="17" x14ac:dyDescent="0.2">
      <c r="A653" s="18">
        <v>446120</v>
      </c>
      <c r="B653" s="19" t="s">
        <v>837</v>
      </c>
      <c r="C653" s="22">
        <v>30</v>
      </c>
      <c r="D653" s="23"/>
      <c r="E653" s="11"/>
    </row>
    <row r="654" spans="1:5" ht="17" x14ac:dyDescent="0.2">
      <c r="A654" s="18">
        <v>446130</v>
      </c>
      <c r="B654" s="19" t="s">
        <v>838</v>
      </c>
      <c r="C654" s="22">
        <v>22</v>
      </c>
      <c r="D654" s="23"/>
      <c r="E654" s="11"/>
    </row>
    <row r="655" spans="1:5" ht="17" x14ac:dyDescent="0.2">
      <c r="A655" s="18">
        <v>446191</v>
      </c>
      <c r="B655" s="19" t="s">
        <v>839</v>
      </c>
      <c r="C655" s="22">
        <v>16.5</v>
      </c>
      <c r="D655" s="23"/>
      <c r="E655" s="11"/>
    </row>
    <row r="656" spans="1:5" ht="17" x14ac:dyDescent="0.2">
      <c r="A656" s="18">
        <v>446199</v>
      </c>
      <c r="B656" s="19" t="s">
        <v>840</v>
      </c>
      <c r="C656" s="22">
        <v>8</v>
      </c>
      <c r="D656" s="23"/>
      <c r="E656" s="11"/>
    </row>
    <row r="657" spans="1:5" x14ac:dyDescent="0.2">
      <c r="A657" s="13" t="s">
        <v>841</v>
      </c>
      <c r="B657" s="29"/>
      <c r="C657" s="22"/>
      <c r="D657" s="23"/>
      <c r="E657" s="11"/>
    </row>
    <row r="658" spans="1:5" ht="17" x14ac:dyDescent="0.2">
      <c r="A658" s="18">
        <v>447110</v>
      </c>
      <c r="B658" s="19" t="s">
        <v>842</v>
      </c>
      <c r="C658" s="22">
        <v>32</v>
      </c>
      <c r="D658" s="23"/>
      <c r="E658" s="11"/>
    </row>
    <row r="659" spans="1:5" ht="17" x14ac:dyDescent="0.2">
      <c r="A659" s="18">
        <v>447190</v>
      </c>
      <c r="B659" s="19" t="s">
        <v>843</v>
      </c>
      <c r="C659" s="22">
        <v>16.5</v>
      </c>
      <c r="D659" s="23"/>
      <c r="E659" s="11"/>
    </row>
    <row r="660" spans="1:5" x14ac:dyDescent="0.2">
      <c r="A660" s="13" t="s">
        <v>844</v>
      </c>
      <c r="B660" s="29"/>
      <c r="C660" s="22"/>
      <c r="D660" s="23"/>
      <c r="E660" s="11"/>
    </row>
    <row r="661" spans="1:5" ht="17" x14ac:dyDescent="0.2">
      <c r="A661" s="18">
        <v>448110</v>
      </c>
      <c r="B661" s="19" t="s">
        <v>845</v>
      </c>
      <c r="C661" s="22">
        <v>12</v>
      </c>
      <c r="D661" s="23"/>
      <c r="E661" s="11"/>
    </row>
    <row r="662" spans="1:5" ht="17" x14ac:dyDescent="0.2">
      <c r="A662" s="18">
        <v>448120</v>
      </c>
      <c r="B662" s="19" t="s">
        <v>846</v>
      </c>
      <c r="C662" s="22">
        <v>30</v>
      </c>
      <c r="D662" s="23"/>
      <c r="E662" s="11"/>
    </row>
    <row r="663" spans="1:5" ht="17" x14ac:dyDescent="0.2">
      <c r="A663" s="18">
        <v>448130</v>
      </c>
      <c r="B663" s="19" t="s">
        <v>847</v>
      </c>
      <c r="C663" s="22">
        <v>35</v>
      </c>
      <c r="D663" s="23"/>
      <c r="E663" s="11"/>
    </row>
    <row r="664" spans="1:5" ht="17" x14ac:dyDescent="0.2">
      <c r="A664" s="18">
        <v>448140</v>
      </c>
      <c r="B664" s="19" t="s">
        <v>848</v>
      </c>
      <c r="C664" s="22">
        <v>41.5</v>
      </c>
      <c r="D664" s="23"/>
      <c r="E664" s="11"/>
    </row>
    <row r="665" spans="1:5" ht="17" x14ac:dyDescent="0.2">
      <c r="A665" s="18">
        <v>448150</v>
      </c>
      <c r="B665" s="19" t="s">
        <v>849</v>
      </c>
      <c r="C665" s="22">
        <v>16.5</v>
      </c>
      <c r="D665" s="23"/>
      <c r="E665" s="11"/>
    </row>
    <row r="666" spans="1:5" ht="17" x14ac:dyDescent="0.2">
      <c r="A666" s="18">
        <v>448190</v>
      </c>
      <c r="B666" s="19" t="s">
        <v>850</v>
      </c>
      <c r="C666" s="22">
        <v>22</v>
      </c>
      <c r="D666" s="23"/>
      <c r="E666" s="11"/>
    </row>
    <row r="667" spans="1:5" ht="17" x14ac:dyDescent="0.2">
      <c r="A667" s="18">
        <v>448210</v>
      </c>
      <c r="B667" s="19" t="s">
        <v>851</v>
      </c>
      <c r="C667" s="22">
        <v>30</v>
      </c>
      <c r="D667" s="23"/>
      <c r="E667" s="11"/>
    </row>
    <row r="668" spans="1:5" ht="17" x14ac:dyDescent="0.2">
      <c r="A668" s="18">
        <v>448310</v>
      </c>
      <c r="B668" s="19" t="s">
        <v>852</v>
      </c>
      <c r="C668" s="22">
        <v>16.5</v>
      </c>
      <c r="D668" s="23"/>
      <c r="E668" s="11"/>
    </row>
    <row r="669" spans="1:5" ht="17" x14ac:dyDescent="0.2">
      <c r="A669" s="18">
        <v>448320</v>
      </c>
      <c r="B669" s="19" t="s">
        <v>853</v>
      </c>
      <c r="C669" s="22">
        <v>30</v>
      </c>
      <c r="D669" s="23"/>
      <c r="E669" s="11"/>
    </row>
    <row r="670" spans="1:5" x14ac:dyDescent="0.2">
      <c r="A670" s="13" t="s">
        <v>854</v>
      </c>
      <c r="B670" s="29"/>
      <c r="C670" s="22"/>
      <c r="D670" s="23"/>
      <c r="E670" s="11"/>
    </row>
    <row r="671" spans="1:5" ht="17" x14ac:dyDescent="0.2">
      <c r="A671" s="18">
        <v>451110</v>
      </c>
      <c r="B671" s="19" t="s">
        <v>855</v>
      </c>
      <c r="C671" s="22">
        <v>16.5</v>
      </c>
      <c r="D671" s="23"/>
      <c r="E671" s="11"/>
    </row>
    <row r="672" spans="1:5" ht="17" x14ac:dyDescent="0.2">
      <c r="A672" s="18">
        <v>451120</v>
      </c>
      <c r="B672" s="19" t="s">
        <v>856</v>
      </c>
      <c r="C672" s="22">
        <v>30</v>
      </c>
      <c r="D672" s="23"/>
      <c r="E672" s="11"/>
    </row>
    <row r="673" spans="1:5" ht="17" x14ac:dyDescent="0.2">
      <c r="A673" s="18">
        <v>451130</v>
      </c>
      <c r="B673" s="19" t="s">
        <v>857</v>
      </c>
      <c r="C673" s="22">
        <v>30</v>
      </c>
      <c r="D673" s="23"/>
      <c r="E673" s="11"/>
    </row>
    <row r="674" spans="1:5" ht="17" x14ac:dyDescent="0.2">
      <c r="A674" s="18">
        <v>451140</v>
      </c>
      <c r="B674" s="19" t="s">
        <v>858</v>
      </c>
      <c r="C674" s="22">
        <v>12</v>
      </c>
      <c r="D674" s="23"/>
      <c r="E674" s="11"/>
    </row>
    <row r="675" spans="1:5" ht="17" x14ac:dyDescent="0.2">
      <c r="A675" s="18">
        <v>451211</v>
      </c>
      <c r="B675" s="19" t="s">
        <v>859</v>
      </c>
      <c r="C675" s="22">
        <v>30</v>
      </c>
      <c r="D675" s="23"/>
      <c r="E675" s="11"/>
    </row>
    <row r="676" spans="1:5" ht="17" x14ac:dyDescent="0.2">
      <c r="A676" s="18">
        <v>451212</v>
      </c>
      <c r="B676" s="19" t="s">
        <v>860</v>
      </c>
      <c r="C676" s="22">
        <v>8</v>
      </c>
      <c r="D676" s="23"/>
      <c r="E676" s="11"/>
    </row>
    <row r="677" spans="1:5" x14ac:dyDescent="0.2">
      <c r="A677" s="13" t="s">
        <v>861</v>
      </c>
      <c r="B677" s="29"/>
      <c r="C677" s="22"/>
      <c r="D677" s="23"/>
      <c r="E677" s="11"/>
    </row>
    <row r="678" spans="1:5" ht="17" x14ac:dyDescent="0.2">
      <c r="A678" s="39">
        <v>452210</v>
      </c>
      <c r="B678" s="40" t="s">
        <v>1283</v>
      </c>
      <c r="C678" s="22">
        <v>35</v>
      </c>
      <c r="D678" s="47"/>
      <c r="E678" s="11"/>
    </row>
    <row r="679" spans="1:5" s="49" customFormat="1" ht="17" x14ac:dyDescent="0.2">
      <c r="A679" s="39">
        <v>452311</v>
      </c>
      <c r="B679" s="40" t="s">
        <v>1284</v>
      </c>
      <c r="C679" s="22">
        <v>32</v>
      </c>
      <c r="D679" s="44"/>
      <c r="E679" s="48"/>
    </row>
    <row r="680" spans="1:5" s="49" customFormat="1" ht="17" x14ac:dyDescent="0.2">
      <c r="A680" s="39">
        <v>452319</v>
      </c>
      <c r="B680" s="40" t="s">
        <v>865</v>
      </c>
      <c r="C680" s="22">
        <v>35</v>
      </c>
      <c r="D680" s="44"/>
      <c r="E680" s="48"/>
    </row>
    <row r="681" spans="1:5" x14ac:dyDescent="0.2">
      <c r="A681" s="13" t="s">
        <v>866</v>
      </c>
      <c r="B681" s="29"/>
      <c r="C681" s="22"/>
      <c r="D681" s="23"/>
      <c r="E681" s="11"/>
    </row>
    <row r="682" spans="1:5" ht="17" x14ac:dyDescent="0.2">
      <c r="A682" s="18">
        <v>453110</v>
      </c>
      <c r="B682" s="19" t="s">
        <v>867</v>
      </c>
      <c r="C682" s="22">
        <v>8</v>
      </c>
      <c r="D682" s="23"/>
      <c r="E682" s="11"/>
    </row>
    <row r="683" spans="1:5" ht="17" x14ac:dyDescent="0.2">
      <c r="A683" s="18">
        <v>453210</v>
      </c>
      <c r="B683" s="19" t="s">
        <v>868</v>
      </c>
      <c r="C683" s="22">
        <v>35</v>
      </c>
      <c r="D683" s="23"/>
      <c r="E683" s="11"/>
    </row>
    <row r="684" spans="1:5" ht="19.5" customHeight="1" x14ac:dyDescent="0.2">
      <c r="A684" s="18">
        <v>453220</v>
      </c>
      <c r="B684" s="19" t="s">
        <v>869</v>
      </c>
      <c r="C684" s="22">
        <v>8</v>
      </c>
      <c r="D684" s="23"/>
      <c r="E684" s="11"/>
    </row>
    <row r="685" spans="1:5" ht="17" x14ac:dyDescent="0.2">
      <c r="A685" s="18">
        <v>453310</v>
      </c>
      <c r="B685" s="19" t="s">
        <v>870</v>
      </c>
      <c r="C685" s="22">
        <v>8</v>
      </c>
      <c r="D685" s="23"/>
      <c r="E685" s="11"/>
    </row>
    <row r="686" spans="1:5" ht="17" x14ac:dyDescent="0.2">
      <c r="A686" s="18">
        <v>453910</v>
      </c>
      <c r="B686" s="19" t="s">
        <v>871</v>
      </c>
      <c r="C686" s="22">
        <v>22</v>
      </c>
      <c r="D686" s="23"/>
      <c r="E686" s="11"/>
    </row>
    <row r="687" spans="1:5" ht="17" x14ac:dyDescent="0.2">
      <c r="A687" s="18">
        <v>453920</v>
      </c>
      <c r="B687" s="19" t="s">
        <v>872</v>
      </c>
      <c r="C687" s="22">
        <v>8</v>
      </c>
      <c r="D687" s="23"/>
      <c r="E687" s="11"/>
    </row>
    <row r="688" spans="1:5" ht="17" x14ac:dyDescent="0.2">
      <c r="A688" s="18">
        <v>453930</v>
      </c>
      <c r="B688" s="19" t="s">
        <v>873</v>
      </c>
      <c r="C688" s="22">
        <v>16.5</v>
      </c>
      <c r="D688" s="23"/>
      <c r="E688" s="11"/>
    </row>
    <row r="689" spans="1:5" ht="17" x14ac:dyDescent="0.2">
      <c r="A689" s="18">
        <v>453991</v>
      </c>
      <c r="B689" s="19" t="s">
        <v>874</v>
      </c>
      <c r="C689" s="22">
        <v>8</v>
      </c>
      <c r="D689" s="23"/>
      <c r="E689" s="11"/>
    </row>
    <row r="690" spans="1:5" ht="34" x14ac:dyDescent="0.2">
      <c r="A690" s="18">
        <v>453998</v>
      </c>
      <c r="B690" s="19" t="s">
        <v>875</v>
      </c>
      <c r="C690" s="22">
        <v>8</v>
      </c>
      <c r="D690" s="23"/>
      <c r="E690" s="11"/>
    </row>
    <row r="691" spans="1:5" x14ac:dyDescent="0.2">
      <c r="A691" s="13" t="s">
        <v>876</v>
      </c>
      <c r="B691" s="29"/>
      <c r="C691" s="22"/>
      <c r="D691" s="23"/>
      <c r="E691" s="11"/>
    </row>
    <row r="692" spans="1:5" ht="17" x14ac:dyDescent="0.2">
      <c r="A692" s="39">
        <v>454110</v>
      </c>
      <c r="B692" s="40" t="s">
        <v>1285</v>
      </c>
      <c r="C692" s="22">
        <v>41.5</v>
      </c>
      <c r="D692" s="47"/>
      <c r="E692" s="11"/>
    </row>
    <row r="693" spans="1:5" ht="17" x14ac:dyDescent="0.2">
      <c r="A693" s="18">
        <v>454210</v>
      </c>
      <c r="B693" s="19" t="s">
        <v>880</v>
      </c>
      <c r="C693" s="22">
        <v>12</v>
      </c>
      <c r="D693" s="23"/>
      <c r="E693" s="11"/>
    </row>
    <row r="694" spans="1:5" ht="17" x14ac:dyDescent="0.2">
      <c r="A694" s="18">
        <v>454310</v>
      </c>
      <c r="B694" s="19" t="s">
        <v>881</v>
      </c>
      <c r="C694" s="22"/>
      <c r="D694" s="23">
        <v>100</v>
      </c>
      <c r="E694" s="11"/>
    </row>
    <row r="695" spans="1:5" ht="17" x14ac:dyDescent="0.2">
      <c r="A695" s="18">
        <v>454390</v>
      </c>
      <c r="B695" s="19" t="s">
        <v>882</v>
      </c>
      <c r="C695" s="22">
        <v>8</v>
      </c>
      <c r="D695" s="23"/>
      <c r="E695" s="11"/>
    </row>
    <row r="696" spans="1:5" ht="17" x14ac:dyDescent="0.2">
      <c r="B696" s="25" t="s">
        <v>883</v>
      </c>
      <c r="C696" s="22"/>
      <c r="D696" s="26"/>
      <c r="E696" s="11"/>
    </row>
    <row r="697" spans="1:5" x14ac:dyDescent="0.2">
      <c r="A697" s="13" t="s">
        <v>884</v>
      </c>
      <c r="B697" s="29"/>
      <c r="C697" s="22"/>
      <c r="D697" s="23"/>
      <c r="E697" s="11"/>
    </row>
    <row r="698" spans="1:5" ht="17" x14ac:dyDescent="0.2">
      <c r="A698" s="18">
        <v>481111</v>
      </c>
      <c r="B698" s="19" t="s">
        <v>885</v>
      </c>
      <c r="C698" s="22"/>
      <c r="D698" s="23">
        <v>1500</v>
      </c>
      <c r="E698" s="11"/>
    </row>
    <row r="699" spans="1:5" ht="17" x14ac:dyDescent="0.2">
      <c r="A699" s="18">
        <v>481112</v>
      </c>
      <c r="B699" s="19" t="s">
        <v>886</v>
      </c>
      <c r="C699" s="22"/>
      <c r="D699" s="23">
        <v>1500</v>
      </c>
      <c r="E699" s="11"/>
    </row>
    <row r="700" spans="1:5" ht="17" x14ac:dyDescent="0.2">
      <c r="A700" s="18">
        <v>481211</v>
      </c>
      <c r="B700" s="19" t="s">
        <v>887</v>
      </c>
      <c r="C700" s="22"/>
      <c r="D700" s="23">
        <v>1500</v>
      </c>
      <c r="E700" s="11"/>
    </row>
    <row r="701" spans="1:5" ht="17" x14ac:dyDescent="0.2">
      <c r="A701" s="18">
        <v>481212</v>
      </c>
      <c r="B701" s="19" t="s">
        <v>888</v>
      </c>
      <c r="C701" s="22"/>
      <c r="D701" s="23">
        <v>1500</v>
      </c>
      <c r="E701" s="11"/>
    </row>
    <row r="702" spans="1:5" ht="17" x14ac:dyDescent="0.2">
      <c r="A702" s="18">
        <v>481219</v>
      </c>
      <c r="B702" s="19" t="s">
        <v>889</v>
      </c>
      <c r="C702" s="22">
        <v>16.5</v>
      </c>
      <c r="D702" s="23"/>
      <c r="E702" s="11"/>
    </row>
    <row r="703" spans="1:5" x14ac:dyDescent="0.2">
      <c r="A703" s="13" t="s">
        <v>890</v>
      </c>
      <c r="B703" s="29"/>
      <c r="C703" s="14"/>
      <c r="D703" s="23"/>
      <c r="E703" s="11"/>
    </row>
    <row r="704" spans="1:5" ht="17" x14ac:dyDescent="0.2">
      <c r="A704" s="18">
        <v>482111</v>
      </c>
      <c r="B704" s="19" t="s">
        <v>891</v>
      </c>
      <c r="C704" s="27"/>
      <c r="D704" s="23">
        <v>1500</v>
      </c>
      <c r="E704" s="11"/>
    </row>
    <row r="705" spans="1:5" ht="17" x14ac:dyDescent="0.2">
      <c r="A705" s="18">
        <v>482112</v>
      </c>
      <c r="B705" s="19" t="s">
        <v>892</v>
      </c>
      <c r="C705" s="27"/>
      <c r="D705" s="23">
        <v>1500</v>
      </c>
      <c r="E705" s="11"/>
    </row>
    <row r="706" spans="1:5" x14ac:dyDescent="0.2">
      <c r="A706" s="13" t="s">
        <v>1286</v>
      </c>
      <c r="B706" s="29"/>
      <c r="C706" s="14"/>
      <c r="D706" s="23"/>
      <c r="E706" s="50"/>
    </row>
    <row r="707" spans="1:5" ht="17" x14ac:dyDescent="0.2">
      <c r="A707" s="18">
        <v>483111</v>
      </c>
      <c r="B707" s="19" t="s">
        <v>894</v>
      </c>
      <c r="C707" s="27"/>
      <c r="D707" s="23">
        <v>500</v>
      </c>
      <c r="E707" s="11"/>
    </row>
    <row r="708" spans="1:5" ht="17" x14ac:dyDescent="0.2">
      <c r="A708" s="18">
        <v>483112</v>
      </c>
      <c r="B708" s="19" t="s">
        <v>895</v>
      </c>
      <c r="C708" s="27"/>
      <c r="D708" s="23">
        <v>1500</v>
      </c>
      <c r="E708" s="11"/>
    </row>
    <row r="709" spans="1:5" ht="17" x14ac:dyDescent="0.2">
      <c r="A709" s="18">
        <v>483113</v>
      </c>
      <c r="B709" s="19" t="s">
        <v>896</v>
      </c>
      <c r="C709" s="27"/>
      <c r="D709" s="23">
        <v>750</v>
      </c>
      <c r="E709" s="11"/>
    </row>
    <row r="710" spans="1:5" ht="17" x14ac:dyDescent="0.2">
      <c r="A710" s="18">
        <v>483114</v>
      </c>
      <c r="B710" s="19" t="s">
        <v>897</v>
      </c>
      <c r="C710" s="14"/>
      <c r="D710" s="23">
        <v>500</v>
      </c>
      <c r="E710" s="11"/>
    </row>
    <row r="711" spans="1:5" ht="17" x14ac:dyDescent="0.2">
      <c r="A711" s="18">
        <v>483211</v>
      </c>
      <c r="B711" s="19" t="s">
        <v>898</v>
      </c>
      <c r="C711" s="27"/>
      <c r="D711" s="23">
        <v>750</v>
      </c>
      <c r="E711" s="11"/>
    </row>
    <row r="712" spans="1:5" ht="17" x14ac:dyDescent="0.2">
      <c r="A712" s="18">
        <v>483212</v>
      </c>
      <c r="B712" s="19" t="s">
        <v>899</v>
      </c>
      <c r="C712" s="27"/>
      <c r="D712" s="23">
        <v>500</v>
      </c>
      <c r="E712" s="11"/>
    </row>
    <row r="713" spans="1:5" x14ac:dyDescent="0.2">
      <c r="A713" s="13" t="s">
        <v>900</v>
      </c>
      <c r="B713" s="29"/>
      <c r="C713" s="14"/>
      <c r="D713" s="23"/>
      <c r="E713" s="11"/>
    </row>
    <row r="714" spans="1:5" ht="17" x14ac:dyDescent="0.2">
      <c r="A714" s="18">
        <v>484110</v>
      </c>
      <c r="B714" s="19" t="s">
        <v>901</v>
      </c>
      <c r="C714" s="22">
        <v>30</v>
      </c>
      <c r="D714" s="23"/>
      <c r="E714" s="11"/>
    </row>
    <row r="715" spans="1:5" ht="17" x14ac:dyDescent="0.2">
      <c r="A715" s="18">
        <v>484121</v>
      </c>
      <c r="B715" s="19" t="s">
        <v>902</v>
      </c>
      <c r="C715" s="22">
        <v>30</v>
      </c>
      <c r="D715" s="23"/>
      <c r="E715" s="11"/>
    </row>
    <row r="716" spans="1:5" ht="34" x14ac:dyDescent="0.2">
      <c r="A716" s="18">
        <v>484122</v>
      </c>
      <c r="B716" s="19" t="s">
        <v>903</v>
      </c>
      <c r="C716" s="22">
        <v>30</v>
      </c>
      <c r="D716" s="23"/>
      <c r="E716" s="11"/>
    </row>
    <row r="717" spans="1:5" ht="17" x14ac:dyDescent="0.2">
      <c r="A717" s="18">
        <v>484210</v>
      </c>
      <c r="B717" s="19" t="s">
        <v>166</v>
      </c>
      <c r="C717" s="22">
        <v>30</v>
      </c>
      <c r="D717" s="23"/>
      <c r="E717" s="11"/>
    </row>
    <row r="718" spans="1:5" ht="17" x14ac:dyDescent="0.2">
      <c r="A718" s="18">
        <v>484220</v>
      </c>
      <c r="B718" s="19" t="s">
        <v>904</v>
      </c>
      <c r="C718" s="22">
        <v>30</v>
      </c>
      <c r="D718" s="23"/>
      <c r="E718" s="11"/>
    </row>
    <row r="719" spans="1:5" ht="34" x14ac:dyDescent="0.2">
      <c r="A719" s="18">
        <v>484230</v>
      </c>
      <c r="B719" s="19" t="s">
        <v>905</v>
      </c>
      <c r="C719" s="22">
        <v>30</v>
      </c>
      <c r="D719" s="23"/>
      <c r="E719" s="11"/>
    </row>
    <row r="720" spans="1:5" x14ac:dyDescent="0.2">
      <c r="A720" s="13" t="s">
        <v>906</v>
      </c>
      <c r="B720" s="29"/>
      <c r="C720" s="22"/>
      <c r="D720" s="23"/>
      <c r="E720" s="11"/>
    </row>
    <row r="721" spans="1:5" ht="17" x14ac:dyDescent="0.2">
      <c r="A721" s="18">
        <v>485111</v>
      </c>
      <c r="B721" s="19" t="s">
        <v>907</v>
      </c>
      <c r="C721" s="22">
        <v>16.5</v>
      </c>
      <c r="D721" s="23"/>
      <c r="E721" s="11"/>
    </row>
    <row r="722" spans="1:5" ht="17" x14ac:dyDescent="0.2">
      <c r="A722" s="18">
        <v>485112</v>
      </c>
      <c r="B722" s="19" t="s">
        <v>908</v>
      </c>
      <c r="C722" s="22">
        <v>16.5</v>
      </c>
      <c r="D722" s="23"/>
      <c r="E722" s="11"/>
    </row>
    <row r="723" spans="1:5" ht="17" x14ac:dyDescent="0.2">
      <c r="A723" s="18">
        <v>485113</v>
      </c>
      <c r="B723" s="19" t="s">
        <v>909</v>
      </c>
      <c r="C723" s="22">
        <v>16.5</v>
      </c>
      <c r="D723" s="23"/>
      <c r="E723" s="11"/>
    </row>
    <row r="724" spans="1:5" ht="17" x14ac:dyDescent="0.2">
      <c r="A724" s="18">
        <v>485119</v>
      </c>
      <c r="B724" s="19" t="s">
        <v>910</v>
      </c>
      <c r="C724" s="22">
        <v>16.5</v>
      </c>
      <c r="D724" s="23"/>
      <c r="E724" s="11"/>
    </row>
    <row r="725" spans="1:5" ht="17" x14ac:dyDescent="0.2">
      <c r="A725" s="18">
        <v>485210</v>
      </c>
      <c r="B725" s="19" t="s">
        <v>167</v>
      </c>
      <c r="C725" s="22">
        <v>16.5</v>
      </c>
      <c r="D725" s="23"/>
      <c r="E725" s="11"/>
    </row>
    <row r="726" spans="1:5" ht="17" x14ac:dyDescent="0.2">
      <c r="A726" s="18">
        <v>485310</v>
      </c>
      <c r="B726" s="19" t="s">
        <v>911</v>
      </c>
      <c r="C726" s="22">
        <v>16.5</v>
      </c>
      <c r="D726" s="23"/>
      <c r="E726" s="11"/>
    </row>
    <row r="727" spans="1:5" ht="17" x14ac:dyDescent="0.2">
      <c r="A727" s="18">
        <v>485320</v>
      </c>
      <c r="B727" s="19" t="s">
        <v>168</v>
      </c>
      <c r="C727" s="22">
        <v>16.5</v>
      </c>
      <c r="D727" s="23"/>
      <c r="E727" s="11"/>
    </row>
    <row r="728" spans="1:5" ht="17" x14ac:dyDescent="0.2">
      <c r="A728" s="18">
        <v>485410</v>
      </c>
      <c r="B728" s="19" t="s">
        <v>169</v>
      </c>
      <c r="C728" s="22">
        <v>16.5</v>
      </c>
      <c r="D728" s="23"/>
      <c r="E728" s="11"/>
    </row>
    <row r="729" spans="1:5" ht="17" x14ac:dyDescent="0.2">
      <c r="A729" s="18">
        <v>485510</v>
      </c>
      <c r="B729" s="19" t="s">
        <v>170</v>
      </c>
      <c r="C729" s="22">
        <v>16.5</v>
      </c>
      <c r="D729" s="23"/>
      <c r="E729" s="11"/>
    </row>
    <row r="730" spans="1:5" ht="17" x14ac:dyDescent="0.2">
      <c r="A730" s="18">
        <v>485991</v>
      </c>
      <c r="B730" s="19" t="s">
        <v>912</v>
      </c>
      <c r="C730" s="22">
        <v>16.5</v>
      </c>
      <c r="D730" s="23"/>
      <c r="E730" s="11"/>
    </row>
    <row r="731" spans="1:5" ht="17" x14ac:dyDescent="0.2">
      <c r="A731" s="18">
        <v>485999</v>
      </c>
      <c r="B731" s="19" t="s">
        <v>913</v>
      </c>
      <c r="C731" s="22">
        <v>16.5</v>
      </c>
      <c r="D731" s="23"/>
      <c r="E731" s="11"/>
    </row>
    <row r="732" spans="1:5" x14ac:dyDescent="0.2">
      <c r="A732" s="13" t="s">
        <v>914</v>
      </c>
      <c r="B732" s="29"/>
      <c r="C732" s="22"/>
      <c r="D732" s="23"/>
      <c r="E732" s="11"/>
    </row>
    <row r="733" spans="1:5" ht="17" x14ac:dyDescent="0.2">
      <c r="A733" s="18">
        <v>486110</v>
      </c>
      <c r="B733" s="19" t="s">
        <v>171</v>
      </c>
      <c r="C733" s="22"/>
      <c r="D733" s="23">
        <v>1500</v>
      </c>
      <c r="E733" s="11"/>
    </row>
    <row r="734" spans="1:5" ht="17" x14ac:dyDescent="0.2">
      <c r="A734" s="18">
        <v>486210</v>
      </c>
      <c r="B734" s="19" t="s">
        <v>172</v>
      </c>
      <c r="C734" s="22">
        <v>30</v>
      </c>
      <c r="D734" s="23"/>
      <c r="E734" s="11"/>
    </row>
    <row r="735" spans="1:5" ht="17" x14ac:dyDescent="0.2">
      <c r="A735" s="18">
        <v>486910</v>
      </c>
      <c r="B735" s="19" t="s">
        <v>173</v>
      </c>
      <c r="C735" s="22"/>
      <c r="D735" s="23">
        <v>1500</v>
      </c>
      <c r="E735" s="11"/>
    </row>
    <row r="736" spans="1:5" ht="17" x14ac:dyDescent="0.2">
      <c r="A736" s="18">
        <v>486990</v>
      </c>
      <c r="B736" s="19" t="s">
        <v>174</v>
      </c>
      <c r="C736" s="22">
        <v>40.5</v>
      </c>
      <c r="D736" s="23"/>
      <c r="E736" s="11"/>
    </row>
    <row r="737" spans="1:5" x14ac:dyDescent="0.2">
      <c r="A737" s="13" t="s">
        <v>915</v>
      </c>
      <c r="B737" s="29"/>
      <c r="C737" s="22"/>
      <c r="D737" s="23"/>
      <c r="E737" s="11"/>
    </row>
    <row r="738" spans="1:5" ht="17" x14ac:dyDescent="0.2">
      <c r="A738" s="18">
        <v>487110</v>
      </c>
      <c r="B738" s="19" t="s">
        <v>175</v>
      </c>
      <c r="C738" s="22">
        <v>8</v>
      </c>
      <c r="D738" s="23"/>
      <c r="E738" s="11"/>
    </row>
    <row r="739" spans="1:5" ht="17" x14ac:dyDescent="0.2">
      <c r="A739" s="18">
        <v>487210</v>
      </c>
      <c r="B739" s="19" t="s">
        <v>176</v>
      </c>
      <c r="C739" s="22">
        <v>8</v>
      </c>
      <c r="D739" s="23"/>
      <c r="E739" s="11"/>
    </row>
    <row r="740" spans="1:5" ht="17" x14ac:dyDescent="0.2">
      <c r="A740" s="18">
        <v>487990</v>
      </c>
      <c r="B740" s="19" t="s">
        <v>177</v>
      </c>
      <c r="C740" s="22">
        <v>8</v>
      </c>
      <c r="D740" s="23"/>
      <c r="E740" s="11"/>
    </row>
    <row r="741" spans="1:5" x14ac:dyDescent="0.2">
      <c r="A741" s="13" t="s">
        <v>916</v>
      </c>
      <c r="B741" s="29"/>
      <c r="C741" s="22"/>
      <c r="D741" s="23"/>
      <c r="E741" s="11"/>
    </row>
    <row r="742" spans="1:5" ht="17" x14ac:dyDescent="0.2">
      <c r="A742" s="18">
        <v>488111</v>
      </c>
      <c r="B742" s="19" t="s">
        <v>178</v>
      </c>
      <c r="C742" s="22">
        <v>35</v>
      </c>
      <c r="D742" s="23"/>
      <c r="E742" s="11"/>
    </row>
    <row r="743" spans="1:5" ht="17" x14ac:dyDescent="0.2">
      <c r="A743" s="18">
        <v>488119</v>
      </c>
      <c r="B743" s="19" t="s">
        <v>917</v>
      </c>
      <c r="C743" s="22">
        <v>35</v>
      </c>
      <c r="D743" s="23"/>
      <c r="E743" s="11"/>
    </row>
    <row r="744" spans="1:5" ht="17" x14ac:dyDescent="0.2">
      <c r="A744" s="18">
        <v>488190</v>
      </c>
      <c r="B744" s="19" t="s">
        <v>179</v>
      </c>
      <c r="C744" s="22">
        <v>35</v>
      </c>
      <c r="D744" s="23"/>
      <c r="E744" s="11"/>
    </row>
    <row r="745" spans="1:5" ht="17" x14ac:dyDescent="0.2">
      <c r="A745" s="18">
        <v>488210</v>
      </c>
      <c r="B745" s="19" t="s">
        <v>180</v>
      </c>
      <c r="C745" s="22">
        <v>16.5</v>
      </c>
      <c r="D745" s="23"/>
      <c r="E745" s="11"/>
    </row>
    <row r="746" spans="1:5" ht="17" x14ac:dyDescent="0.2">
      <c r="A746" s="18">
        <v>488310</v>
      </c>
      <c r="B746" s="19" t="s">
        <v>181</v>
      </c>
      <c r="C746" s="22">
        <v>41.5</v>
      </c>
      <c r="D746" s="23"/>
      <c r="E746" s="11"/>
    </row>
    <row r="747" spans="1:5" ht="17" x14ac:dyDescent="0.2">
      <c r="A747" s="18">
        <v>488320</v>
      </c>
      <c r="B747" s="19" t="s">
        <v>182</v>
      </c>
      <c r="C747" s="22">
        <v>41.5</v>
      </c>
      <c r="D747" s="23"/>
      <c r="E747" s="11"/>
    </row>
    <row r="748" spans="1:5" ht="17" x14ac:dyDescent="0.2">
      <c r="A748" s="18">
        <v>488330</v>
      </c>
      <c r="B748" s="19" t="s">
        <v>918</v>
      </c>
      <c r="C748" s="22">
        <v>41.5</v>
      </c>
      <c r="D748" s="23"/>
      <c r="E748" s="11"/>
    </row>
    <row r="749" spans="1:5" ht="17" x14ac:dyDescent="0.2">
      <c r="A749" s="18">
        <v>488390</v>
      </c>
      <c r="B749" s="19" t="s">
        <v>183</v>
      </c>
      <c r="C749" s="22">
        <v>41.5</v>
      </c>
      <c r="D749" s="23"/>
      <c r="E749" s="11"/>
    </row>
    <row r="750" spans="1:5" ht="17" x14ac:dyDescent="0.2">
      <c r="A750" s="18">
        <v>488410</v>
      </c>
      <c r="B750" s="19" t="s">
        <v>184</v>
      </c>
      <c r="C750" s="22">
        <v>8</v>
      </c>
      <c r="D750" s="23"/>
      <c r="E750" s="11"/>
    </row>
    <row r="751" spans="1:5" ht="19.5" customHeight="1" x14ac:dyDescent="0.2">
      <c r="A751" s="18">
        <v>488490</v>
      </c>
      <c r="B751" s="19" t="s">
        <v>919</v>
      </c>
      <c r="C751" s="22">
        <v>8</v>
      </c>
      <c r="D751" s="23"/>
      <c r="E751" s="11"/>
    </row>
    <row r="752" spans="1:5" ht="20" x14ac:dyDescent="0.2">
      <c r="A752" s="18">
        <v>488510</v>
      </c>
      <c r="B752" s="19" t="s">
        <v>920</v>
      </c>
      <c r="C752" s="22">
        <v>16.5</v>
      </c>
      <c r="D752" s="23"/>
      <c r="E752" s="30" t="s">
        <v>921</v>
      </c>
    </row>
    <row r="753" spans="1:5" ht="34" x14ac:dyDescent="0.2">
      <c r="A753" s="18" t="s">
        <v>922</v>
      </c>
      <c r="B753" s="19" t="s">
        <v>923</v>
      </c>
      <c r="C753" s="22">
        <v>30</v>
      </c>
      <c r="D753" s="23"/>
      <c r="E753" s="11"/>
    </row>
    <row r="754" spans="1:5" ht="17" x14ac:dyDescent="0.2">
      <c r="A754" s="18">
        <v>488991</v>
      </c>
      <c r="B754" s="19" t="s">
        <v>924</v>
      </c>
      <c r="C754" s="22">
        <v>30</v>
      </c>
      <c r="D754" s="23"/>
      <c r="E754" s="11"/>
    </row>
    <row r="755" spans="1:5" ht="17" x14ac:dyDescent="0.2">
      <c r="A755" s="18">
        <v>488999</v>
      </c>
      <c r="B755" s="19" t="s">
        <v>925</v>
      </c>
      <c r="C755" s="22">
        <v>8</v>
      </c>
      <c r="D755" s="23"/>
      <c r="E755" s="11"/>
    </row>
    <row r="756" spans="1:5" x14ac:dyDescent="0.2">
      <c r="A756" s="13" t="s">
        <v>926</v>
      </c>
      <c r="B756" s="29"/>
      <c r="C756" s="22"/>
      <c r="D756" s="23"/>
      <c r="E756" s="11"/>
    </row>
    <row r="757" spans="1:5" ht="17" x14ac:dyDescent="0.2">
      <c r="A757" s="18">
        <v>491110</v>
      </c>
      <c r="B757" s="19" t="s">
        <v>185</v>
      </c>
      <c r="C757" s="22">
        <v>8</v>
      </c>
      <c r="D757" s="23"/>
      <c r="E757" s="11"/>
    </row>
    <row r="758" spans="1:5" x14ac:dyDescent="0.2">
      <c r="A758" s="13" t="s">
        <v>927</v>
      </c>
      <c r="B758" s="29"/>
      <c r="C758" s="22"/>
      <c r="D758" s="23"/>
      <c r="E758" s="11"/>
    </row>
    <row r="759" spans="1:5" ht="17" x14ac:dyDescent="0.2">
      <c r="A759" s="18">
        <v>492110</v>
      </c>
      <c r="B759" s="19" t="s">
        <v>186</v>
      </c>
      <c r="C759" s="22"/>
      <c r="D759" s="23">
        <v>1500</v>
      </c>
      <c r="E759" s="11"/>
    </row>
    <row r="760" spans="1:5" ht="17" x14ac:dyDescent="0.2">
      <c r="A760" s="18">
        <v>492210</v>
      </c>
      <c r="B760" s="19" t="s">
        <v>187</v>
      </c>
      <c r="C760" s="22">
        <v>30</v>
      </c>
      <c r="D760" s="23"/>
      <c r="E760" s="11"/>
    </row>
    <row r="761" spans="1:5" x14ac:dyDescent="0.2">
      <c r="A761" s="13" t="s">
        <v>928</v>
      </c>
      <c r="B761" s="29"/>
      <c r="C761" s="22"/>
      <c r="D761" s="23"/>
      <c r="E761" s="11"/>
    </row>
    <row r="762" spans="1:5" ht="17" x14ac:dyDescent="0.2">
      <c r="A762" s="18">
        <v>493110</v>
      </c>
      <c r="B762" s="19" t="s">
        <v>929</v>
      </c>
      <c r="C762" s="22">
        <v>30</v>
      </c>
      <c r="D762" s="23"/>
      <c r="E762" s="11"/>
    </row>
    <row r="763" spans="1:5" ht="17" x14ac:dyDescent="0.2">
      <c r="A763" s="18">
        <v>493120</v>
      </c>
      <c r="B763" s="19" t="s">
        <v>188</v>
      </c>
      <c r="C763" s="22">
        <v>30</v>
      </c>
      <c r="D763" s="23"/>
      <c r="E763" s="11"/>
    </row>
    <row r="764" spans="1:5" ht="17" x14ac:dyDescent="0.2">
      <c r="A764" s="18">
        <v>493130</v>
      </c>
      <c r="B764" s="19" t="s">
        <v>189</v>
      </c>
      <c r="C764" s="22">
        <v>30</v>
      </c>
      <c r="D764" s="23"/>
      <c r="E764" s="11"/>
    </row>
    <row r="765" spans="1:5" ht="17" x14ac:dyDescent="0.2">
      <c r="A765" s="18">
        <v>493190</v>
      </c>
      <c r="B765" s="19" t="s">
        <v>190</v>
      </c>
      <c r="C765" s="22">
        <v>30</v>
      </c>
      <c r="D765" s="23"/>
      <c r="E765" s="11"/>
    </row>
    <row r="766" spans="1:5" ht="17" x14ac:dyDescent="0.2">
      <c r="B766" s="25" t="s">
        <v>930</v>
      </c>
      <c r="C766" s="22"/>
      <c r="D766" s="26"/>
      <c r="E766" s="11"/>
    </row>
    <row r="767" spans="1:5" x14ac:dyDescent="0.2">
      <c r="A767" s="13" t="s">
        <v>931</v>
      </c>
      <c r="B767" s="29"/>
      <c r="C767" s="22"/>
      <c r="D767" s="23"/>
      <c r="E767" s="11"/>
    </row>
    <row r="768" spans="1:5" ht="17" x14ac:dyDescent="0.2">
      <c r="A768" s="18">
        <v>511110</v>
      </c>
      <c r="B768" s="19" t="s">
        <v>932</v>
      </c>
      <c r="C768" s="22"/>
      <c r="D768" s="23">
        <v>1000</v>
      </c>
      <c r="E768" s="11"/>
    </row>
    <row r="769" spans="1:6" ht="17" x14ac:dyDescent="0.2">
      <c r="A769" s="18">
        <v>511120</v>
      </c>
      <c r="B769" s="19" t="s">
        <v>933</v>
      </c>
      <c r="C769" s="22"/>
      <c r="D769" s="23">
        <v>1000</v>
      </c>
      <c r="E769" s="11"/>
    </row>
    <row r="770" spans="1:6" ht="17" x14ac:dyDescent="0.2">
      <c r="A770" s="18">
        <v>511130</v>
      </c>
      <c r="B770" s="19" t="s">
        <v>934</v>
      </c>
      <c r="C770" s="22"/>
      <c r="D770" s="23">
        <v>1000</v>
      </c>
      <c r="E770" s="11"/>
    </row>
    <row r="771" spans="1:6" ht="17" x14ac:dyDescent="0.2">
      <c r="A771" s="18">
        <v>511140</v>
      </c>
      <c r="B771" s="19" t="s">
        <v>935</v>
      </c>
      <c r="C771" s="22"/>
      <c r="D771" s="23">
        <v>1250</v>
      </c>
      <c r="E771" s="11"/>
    </row>
    <row r="772" spans="1:6" ht="17" x14ac:dyDescent="0.2">
      <c r="A772" s="18">
        <v>511191</v>
      </c>
      <c r="B772" s="19" t="s">
        <v>936</v>
      </c>
      <c r="C772" s="22"/>
      <c r="D772" s="23">
        <v>1500</v>
      </c>
      <c r="E772" s="11"/>
    </row>
    <row r="773" spans="1:6" ht="17" x14ac:dyDescent="0.2">
      <c r="A773" s="18">
        <v>511199</v>
      </c>
      <c r="B773" s="19" t="s">
        <v>937</v>
      </c>
      <c r="C773" s="22"/>
      <c r="D773" s="23">
        <v>500</v>
      </c>
      <c r="E773" s="11"/>
    </row>
    <row r="774" spans="1:6" ht="20" x14ac:dyDescent="0.2">
      <c r="A774" s="18">
        <v>511210</v>
      </c>
      <c r="B774" s="19" t="s">
        <v>1287</v>
      </c>
      <c r="C774" s="22">
        <v>41.5</v>
      </c>
      <c r="D774" s="23"/>
      <c r="E774" s="24" t="s">
        <v>1288</v>
      </c>
      <c r="F774" s="24"/>
    </row>
    <row r="775" spans="1:6" x14ac:dyDescent="0.2">
      <c r="A775" s="13" t="s">
        <v>938</v>
      </c>
      <c r="B775" s="29"/>
      <c r="C775" s="22"/>
      <c r="D775" s="23"/>
      <c r="E775" s="11"/>
    </row>
    <row r="776" spans="1:6" ht="17" x14ac:dyDescent="0.2">
      <c r="A776" s="18">
        <v>512110</v>
      </c>
      <c r="B776" s="19" t="s">
        <v>939</v>
      </c>
      <c r="C776" s="22">
        <v>35</v>
      </c>
      <c r="D776" s="23"/>
      <c r="E776" s="11"/>
    </row>
    <row r="777" spans="1:6" ht="17" x14ac:dyDescent="0.2">
      <c r="A777" s="18">
        <v>512120</v>
      </c>
      <c r="B777" s="19" t="s">
        <v>192</v>
      </c>
      <c r="C777" s="22">
        <v>34.5</v>
      </c>
      <c r="D777" s="23"/>
      <c r="E777" s="11"/>
    </row>
    <row r="778" spans="1:6" ht="17" x14ac:dyDescent="0.2">
      <c r="A778" s="18">
        <v>512131</v>
      </c>
      <c r="B778" s="19" t="s">
        <v>940</v>
      </c>
      <c r="C778" s="22">
        <v>41.5</v>
      </c>
      <c r="D778" s="23"/>
      <c r="E778" s="11"/>
    </row>
    <row r="779" spans="1:6" ht="17" x14ac:dyDescent="0.2">
      <c r="A779" s="18">
        <v>512132</v>
      </c>
      <c r="B779" s="19" t="s">
        <v>941</v>
      </c>
      <c r="C779" s="22">
        <v>8</v>
      </c>
      <c r="D779" s="23"/>
      <c r="E779" s="11"/>
    </row>
    <row r="780" spans="1:6" ht="17" x14ac:dyDescent="0.2">
      <c r="A780" s="18">
        <v>512191</v>
      </c>
      <c r="B780" s="19" t="s">
        <v>942</v>
      </c>
      <c r="C780" s="22">
        <v>34.5</v>
      </c>
      <c r="D780" s="23"/>
      <c r="E780" s="11"/>
    </row>
    <row r="781" spans="1:6" ht="17" x14ac:dyDescent="0.2">
      <c r="A781" s="18">
        <v>512199</v>
      </c>
      <c r="B781" s="19" t="s">
        <v>943</v>
      </c>
      <c r="C781" s="22">
        <v>22</v>
      </c>
      <c r="D781" s="23"/>
      <c r="E781" s="11"/>
    </row>
    <row r="782" spans="1:6" ht="17" x14ac:dyDescent="0.2">
      <c r="A782" s="18">
        <v>512230</v>
      </c>
      <c r="B782" s="19" t="s">
        <v>193</v>
      </c>
      <c r="C782" s="22"/>
      <c r="D782" s="23">
        <v>750</v>
      </c>
      <c r="E782" s="11"/>
    </row>
    <row r="783" spans="1:6" ht="17" x14ac:dyDescent="0.2">
      <c r="A783" s="18">
        <v>512240</v>
      </c>
      <c r="B783" s="19" t="s">
        <v>194</v>
      </c>
      <c r="C783" s="22">
        <v>8</v>
      </c>
      <c r="D783" s="23"/>
      <c r="E783" s="11"/>
    </row>
    <row r="784" spans="1:6" ht="17" x14ac:dyDescent="0.2">
      <c r="A784" s="18">
        <v>512250</v>
      </c>
      <c r="B784" s="40" t="s">
        <v>195</v>
      </c>
      <c r="C784" s="41"/>
      <c r="D784" s="47">
        <v>250</v>
      </c>
      <c r="E784" s="11"/>
    </row>
    <row r="785" spans="1:5" ht="17" x14ac:dyDescent="0.2">
      <c r="A785" s="18">
        <v>512290</v>
      </c>
      <c r="B785" s="19" t="s">
        <v>196</v>
      </c>
      <c r="C785" s="22">
        <v>12</v>
      </c>
      <c r="D785" s="23"/>
      <c r="E785" s="11"/>
    </row>
    <row r="786" spans="1:5" x14ac:dyDescent="0.2">
      <c r="A786" s="13" t="s">
        <v>946</v>
      </c>
      <c r="B786" s="29"/>
      <c r="C786" s="22"/>
      <c r="D786" s="23"/>
      <c r="E786" s="11"/>
    </row>
    <row r="787" spans="1:5" ht="19.5" customHeight="1" x14ac:dyDescent="0.2">
      <c r="A787" s="18">
        <v>515111</v>
      </c>
      <c r="B787" s="19" t="s">
        <v>947</v>
      </c>
      <c r="C787" s="22">
        <v>35</v>
      </c>
      <c r="D787" s="23"/>
      <c r="E787" s="11"/>
    </row>
    <row r="788" spans="1:5" ht="17" x14ac:dyDescent="0.2">
      <c r="A788" s="18">
        <v>515112</v>
      </c>
      <c r="B788" s="19" t="s">
        <v>948</v>
      </c>
      <c r="C788" s="22">
        <v>41.5</v>
      </c>
      <c r="D788" s="23"/>
      <c r="E788" s="11"/>
    </row>
    <row r="789" spans="1:5" ht="17" x14ac:dyDescent="0.2">
      <c r="A789" s="18">
        <v>515120</v>
      </c>
      <c r="B789" s="19" t="s">
        <v>197</v>
      </c>
      <c r="C789" s="22">
        <v>41.5</v>
      </c>
      <c r="D789" s="23"/>
      <c r="E789" s="11"/>
    </row>
    <row r="790" spans="1:5" ht="17" x14ac:dyDescent="0.2">
      <c r="A790" s="18">
        <v>515210</v>
      </c>
      <c r="B790" s="19" t="s">
        <v>198</v>
      </c>
      <c r="C790" s="22">
        <v>41.5</v>
      </c>
      <c r="D790" s="23"/>
      <c r="E790" s="11"/>
    </row>
    <row r="791" spans="1:5" x14ac:dyDescent="0.2">
      <c r="A791" s="13" t="s">
        <v>949</v>
      </c>
      <c r="B791" s="29"/>
      <c r="C791" s="22"/>
      <c r="D791" s="23"/>
      <c r="E791" s="11"/>
    </row>
    <row r="792" spans="1:5" ht="17" x14ac:dyDescent="0.2">
      <c r="A792" s="39">
        <v>517311</v>
      </c>
      <c r="B792" s="40" t="s">
        <v>950</v>
      </c>
      <c r="C792" s="51"/>
      <c r="D792" s="44">
        <v>1500</v>
      </c>
      <c r="E792" s="11"/>
    </row>
    <row r="793" spans="1:5" ht="17" x14ac:dyDescent="0.2">
      <c r="A793" s="39">
        <v>517312</v>
      </c>
      <c r="B793" s="40" t="s">
        <v>199</v>
      </c>
      <c r="C793" s="51"/>
      <c r="D793" s="44">
        <v>1500</v>
      </c>
      <c r="E793" s="11"/>
    </row>
    <row r="794" spans="1:5" ht="17" x14ac:dyDescent="0.2">
      <c r="A794" s="18">
        <v>517410</v>
      </c>
      <c r="B794" s="19" t="s">
        <v>200</v>
      </c>
      <c r="C794" s="22">
        <v>35</v>
      </c>
      <c r="D794" s="23"/>
      <c r="E794" s="11"/>
    </row>
    <row r="795" spans="1:5" ht="17" x14ac:dyDescent="0.2">
      <c r="A795" s="18">
        <v>517911</v>
      </c>
      <c r="B795" s="19" t="s">
        <v>951</v>
      </c>
      <c r="C795" s="22"/>
      <c r="D795" s="23">
        <v>1500</v>
      </c>
      <c r="E795" s="11"/>
    </row>
    <row r="796" spans="1:5" ht="17" x14ac:dyDescent="0.2">
      <c r="A796" s="18">
        <v>517919</v>
      </c>
      <c r="B796" s="19" t="s">
        <v>952</v>
      </c>
      <c r="C796" s="22">
        <v>35</v>
      </c>
      <c r="D796" s="23"/>
      <c r="E796" s="11"/>
    </row>
    <row r="797" spans="1:5" x14ac:dyDescent="0.2">
      <c r="A797" s="13" t="s">
        <v>953</v>
      </c>
      <c r="B797" s="29"/>
      <c r="C797" s="22"/>
      <c r="D797" s="23"/>
      <c r="E797" s="11"/>
    </row>
    <row r="798" spans="1:5" ht="17" x14ac:dyDescent="0.2">
      <c r="A798" s="18">
        <v>518210</v>
      </c>
      <c r="B798" s="19" t="s">
        <v>201</v>
      </c>
      <c r="C798" s="22">
        <v>35</v>
      </c>
      <c r="D798" s="23"/>
      <c r="E798" s="11"/>
    </row>
    <row r="799" spans="1:5" x14ac:dyDescent="0.2">
      <c r="A799" s="13" t="s">
        <v>954</v>
      </c>
      <c r="B799" s="29"/>
      <c r="C799" s="22"/>
      <c r="D799" s="23"/>
      <c r="E799" s="11"/>
    </row>
    <row r="800" spans="1:5" ht="17" x14ac:dyDescent="0.2">
      <c r="A800" s="18">
        <v>519110</v>
      </c>
      <c r="B800" s="19" t="s">
        <v>202</v>
      </c>
      <c r="C800" s="22">
        <v>30</v>
      </c>
      <c r="D800" s="23"/>
      <c r="E800" s="11"/>
    </row>
    <row r="801" spans="1:5" ht="17" x14ac:dyDescent="0.2">
      <c r="A801" s="18">
        <v>519120</v>
      </c>
      <c r="B801" s="19" t="s">
        <v>955</v>
      </c>
      <c r="C801" s="22">
        <v>16.5</v>
      </c>
      <c r="D801" s="23"/>
      <c r="E801" s="11"/>
    </row>
    <row r="802" spans="1:5" ht="34" x14ac:dyDescent="0.2">
      <c r="A802" s="18">
        <v>519130</v>
      </c>
      <c r="B802" s="19" t="s">
        <v>203</v>
      </c>
      <c r="C802" s="22"/>
      <c r="D802" s="23">
        <v>1000</v>
      </c>
      <c r="E802" s="11"/>
    </row>
    <row r="803" spans="1:5" ht="17" x14ac:dyDescent="0.2">
      <c r="A803" s="18">
        <v>519190</v>
      </c>
      <c r="B803" s="19" t="s">
        <v>204</v>
      </c>
      <c r="C803" s="22">
        <v>30</v>
      </c>
      <c r="D803" s="23"/>
      <c r="E803" s="11"/>
    </row>
    <row r="804" spans="1:5" ht="17" x14ac:dyDescent="0.2">
      <c r="B804" s="25" t="s">
        <v>956</v>
      </c>
      <c r="C804" s="22"/>
      <c r="D804" s="26"/>
      <c r="E804" s="11"/>
    </row>
    <row r="805" spans="1:5" x14ac:dyDescent="0.2">
      <c r="A805" s="13" t="s">
        <v>957</v>
      </c>
      <c r="B805" s="29"/>
      <c r="C805" s="22"/>
      <c r="D805" s="23"/>
      <c r="E805" s="11"/>
    </row>
    <row r="806" spans="1:5" ht="37" x14ac:dyDescent="0.2">
      <c r="A806" s="18">
        <v>522110</v>
      </c>
      <c r="B806" s="19" t="s">
        <v>958</v>
      </c>
      <c r="C806" s="52" t="s">
        <v>1289</v>
      </c>
      <c r="D806" s="23"/>
      <c r="E806" s="30" t="s">
        <v>960</v>
      </c>
    </row>
    <row r="807" spans="1:5" ht="37" x14ac:dyDescent="0.2">
      <c r="A807" s="18">
        <v>522120</v>
      </c>
      <c r="B807" s="19" t="s">
        <v>961</v>
      </c>
      <c r="C807" s="52" t="s">
        <v>1289</v>
      </c>
      <c r="D807" s="23"/>
      <c r="E807" s="30" t="s">
        <v>960</v>
      </c>
    </row>
    <row r="808" spans="1:5" ht="37" x14ac:dyDescent="0.2">
      <c r="A808" s="18">
        <v>522130</v>
      </c>
      <c r="B808" s="19" t="s">
        <v>962</v>
      </c>
      <c r="C808" s="52" t="s">
        <v>1289</v>
      </c>
      <c r="D808" s="23"/>
      <c r="E808" s="30" t="s">
        <v>960</v>
      </c>
    </row>
    <row r="809" spans="1:5" ht="37" x14ac:dyDescent="0.2">
      <c r="A809" s="18">
        <v>522190</v>
      </c>
      <c r="B809" s="19" t="s">
        <v>963</v>
      </c>
      <c r="C809" s="52" t="s">
        <v>1289</v>
      </c>
      <c r="D809" s="23"/>
      <c r="E809" s="30" t="s">
        <v>960</v>
      </c>
    </row>
    <row r="810" spans="1:5" ht="37" x14ac:dyDescent="0.2">
      <c r="A810" s="18">
        <v>522210</v>
      </c>
      <c r="B810" s="19" t="s">
        <v>964</v>
      </c>
      <c r="C810" s="52" t="s">
        <v>1289</v>
      </c>
      <c r="D810" s="23"/>
      <c r="E810" s="30" t="s">
        <v>960</v>
      </c>
    </row>
    <row r="811" spans="1:5" ht="17" x14ac:dyDescent="0.2">
      <c r="A811" s="18">
        <v>522220</v>
      </c>
      <c r="B811" s="19" t="s">
        <v>965</v>
      </c>
      <c r="C811" s="22">
        <v>41.5</v>
      </c>
      <c r="D811" s="23"/>
      <c r="E811" s="11"/>
    </row>
    <row r="812" spans="1:5" ht="17" x14ac:dyDescent="0.2">
      <c r="A812" s="18">
        <v>522291</v>
      </c>
      <c r="B812" s="19" t="s">
        <v>966</v>
      </c>
      <c r="C812" s="22">
        <v>41.5</v>
      </c>
      <c r="D812" s="23"/>
      <c r="E812" s="11"/>
    </row>
    <row r="813" spans="1:5" ht="17" x14ac:dyDescent="0.2">
      <c r="A813" s="18">
        <v>522292</v>
      </c>
      <c r="B813" s="19" t="s">
        <v>967</v>
      </c>
      <c r="C813" s="22">
        <v>41.5</v>
      </c>
      <c r="D813" s="23"/>
      <c r="E813" s="11"/>
    </row>
    <row r="814" spans="1:5" ht="17" x14ac:dyDescent="0.2">
      <c r="A814" s="18">
        <v>522293</v>
      </c>
      <c r="B814" s="19" t="s">
        <v>968</v>
      </c>
      <c r="C814" s="22">
        <v>41.5</v>
      </c>
      <c r="D814" s="23"/>
      <c r="E814" s="30"/>
    </row>
    <row r="815" spans="1:5" ht="17" x14ac:dyDescent="0.2">
      <c r="A815" s="18">
        <v>522294</v>
      </c>
      <c r="B815" s="19" t="s">
        <v>969</v>
      </c>
      <c r="C815" s="22">
        <v>41.5</v>
      </c>
      <c r="D815" s="23"/>
      <c r="E815" s="11"/>
    </row>
    <row r="816" spans="1:5" ht="17" x14ac:dyDescent="0.2">
      <c r="A816" s="18">
        <v>522298</v>
      </c>
      <c r="B816" s="19" t="s">
        <v>970</v>
      </c>
      <c r="C816" s="22">
        <v>41.5</v>
      </c>
      <c r="D816" s="23"/>
      <c r="E816" s="11"/>
    </row>
    <row r="817" spans="1:5" ht="17" x14ac:dyDescent="0.2">
      <c r="A817" s="18">
        <v>522310</v>
      </c>
      <c r="B817" s="19" t="s">
        <v>971</v>
      </c>
      <c r="C817" s="22">
        <v>8</v>
      </c>
      <c r="D817" s="23"/>
      <c r="E817" s="11"/>
    </row>
    <row r="818" spans="1:5" ht="34" x14ac:dyDescent="0.2">
      <c r="A818" s="18">
        <v>522320</v>
      </c>
      <c r="B818" s="19" t="s">
        <v>972</v>
      </c>
      <c r="C818" s="22">
        <v>41.5</v>
      </c>
      <c r="D818" s="23"/>
      <c r="E818" s="11"/>
    </row>
    <row r="819" spans="1:5" ht="17" x14ac:dyDescent="0.2">
      <c r="A819" s="18">
        <v>522390</v>
      </c>
      <c r="B819" s="19" t="s">
        <v>973</v>
      </c>
      <c r="C819" s="22">
        <v>22</v>
      </c>
      <c r="D819" s="23"/>
      <c r="E819" s="11"/>
    </row>
    <row r="820" spans="1:5" x14ac:dyDescent="0.2">
      <c r="A820" s="13" t="s">
        <v>974</v>
      </c>
      <c r="B820" s="29"/>
      <c r="C820" s="22"/>
      <c r="D820" s="23"/>
      <c r="E820" s="11"/>
    </row>
    <row r="821" spans="1:5" ht="17" x14ac:dyDescent="0.2">
      <c r="A821" s="18">
        <v>523110</v>
      </c>
      <c r="B821" s="19" t="s">
        <v>975</v>
      </c>
      <c r="C821" s="22">
        <v>41.5</v>
      </c>
      <c r="D821" s="23"/>
      <c r="E821" s="11"/>
    </row>
    <row r="822" spans="1:5" ht="17" x14ac:dyDescent="0.2">
      <c r="A822" s="18">
        <v>523120</v>
      </c>
      <c r="B822" s="19" t="s">
        <v>976</v>
      </c>
      <c r="C822" s="22">
        <v>41.5</v>
      </c>
      <c r="D822" s="23"/>
      <c r="E822" s="11"/>
    </row>
    <row r="823" spans="1:5" ht="17" x14ac:dyDescent="0.2">
      <c r="A823" s="18">
        <v>523130</v>
      </c>
      <c r="B823" s="19" t="s">
        <v>977</v>
      </c>
      <c r="C823" s="22">
        <v>41.5</v>
      </c>
      <c r="D823" s="23"/>
      <c r="E823" s="11"/>
    </row>
    <row r="824" spans="1:5" ht="17" x14ac:dyDescent="0.2">
      <c r="A824" s="18">
        <v>523140</v>
      </c>
      <c r="B824" s="19" t="s">
        <v>978</v>
      </c>
      <c r="C824" s="22">
        <v>41.5</v>
      </c>
      <c r="D824" s="23"/>
      <c r="E824" s="11"/>
    </row>
    <row r="825" spans="1:5" ht="17" x14ac:dyDescent="0.2">
      <c r="A825" s="18">
        <v>523210</v>
      </c>
      <c r="B825" s="19" t="s">
        <v>205</v>
      </c>
      <c r="C825" s="22">
        <v>41.5</v>
      </c>
      <c r="D825" s="23"/>
      <c r="E825" s="11"/>
    </row>
    <row r="826" spans="1:5" ht="17" x14ac:dyDescent="0.2">
      <c r="A826" s="18">
        <v>523910</v>
      </c>
      <c r="B826" s="19" t="s">
        <v>979</v>
      </c>
      <c r="C826" s="22">
        <v>41.5</v>
      </c>
      <c r="D826" s="23"/>
      <c r="E826" s="11"/>
    </row>
    <row r="827" spans="1:5" ht="17" x14ac:dyDescent="0.2">
      <c r="A827" s="18">
        <v>523920</v>
      </c>
      <c r="B827" s="19" t="s">
        <v>980</v>
      </c>
      <c r="C827" s="22">
        <v>41.5</v>
      </c>
      <c r="D827" s="23"/>
      <c r="E827" s="11"/>
    </row>
    <row r="828" spans="1:5" ht="17" x14ac:dyDescent="0.2">
      <c r="A828" s="18">
        <v>523930</v>
      </c>
      <c r="B828" s="19" t="s">
        <v>981</v>
      </c>
      <c r="C828" s="22">
        <v>41.5</v>
      </c>
      <c r="D828" s="23"/>
      <c r="E828" s="11"/>
    </row>
    <row r="829" spans="1:5" ht="17" x14ac:dyDescent="0.2">
      <c r="A829" s="18">
        <v>523991</v>
      </c>
      <c r="B829" s="19" t="s">
        <v>982</v>
      </c>
      <c r="C829" s="22">
        <v>41.5</v>
      </c>
      <c r="D829" s="23"/>
      <c r="E829" s="11"/>
    </row>
    <row r="830" spans="1:5" ht="17" x14ac:dyDescent="0.2">
      <c r="A830" s="18">
        <v>523999</v>
      </c>
      <c r="B830" s="19" t="s">
        <v>983</v>
      </c>
      <c r="C830" s="22">
        <v>41.5</v>
      </c>
      <c r="D830" s="23"/>
      <c r="E830" s="11"/>
    </row>
    <row r="831" spans="1:5" x14ac:dyDescent="0.2">
      <c r="A831" s="13" t="s">
        <v>984</v>
      </c>
      <c r="B831" s="29"/>
      <c r="C831" s="22"/>
      <c r="D831" s="23"/>
      <c r="E831" s="11"/>
    </row>
    <row r="832" spans="1:5" ht="19.5" customHeight="1" x14ac:dyDescent="0.2">
      <c r="A832" s="18">
        <v>524113</v>
      </c>
      <c r="B832" s="19" t="s">
        <v>985</v>
      </c>
      <c r="C832" s="22">
        <v>41.5</v>
      </c>
      <c r="D832" s="23"/>
      <c r="E832" s="11"/>
    </row>
    <row r="833" spans="1:5" ht="17" x14ac:dyDescent="0.2">
      <c r="A833" s="18">
        <v>524114</v>
      </c>
      <c r="B833" s="19" t="s">
        <v>986</v>
      </c>
      <c r="C833" s="22">
        <v>41.5</v>
      </c>
      <c r="D833" s="23"/>
      <c r="E833" s="11"/>
    </row>
    <row r="834" spans="1:5" ht="17" x14ac:dyDescent="0.2">
      <c r="A834" s="18">
        <v>524126</v>
      </c>
      <c r="B834" s="19" t="s">
        <v>987</v>
      </c>
      <c r="C834" s="22"/>
      <c r="D834" s="23">
        <v>1500</v>
      </c>
      <c r="E834" s="11"/>
    </row>
    <row r="835" spans="1:5" ht="17" x14ac:dyDescent="0.2">
      <c r="A835" s="18">
        <v>524127</v>
      </c>
      <c r="B835" s="19" t="s">
        <v>988</v>
      </c>
      <c r="C835" s="22">
        <v>41.5</v>
      </c>
      <c r="D835" s="23"/>
      <c r="E835" s="11"/>
    </row>
    <row r="836" spans="1:5" ht="34" x14ac:dyDescent="0.2">
      <c r="A836" s="18">
        <v>524128</v>
      </c>
      <c r="B836" s="19" t="s">
        <v>989</v>
      </c>
      <c r="C836" s="22">
        <v>41.5</v>
      </c>
      <c r="D836" s="23"/>
      <c r="E836" s="11"/>
    </row>
    <row r="837" spans="1:5" ht="17" x14ac:dyDescent="0.2">
      <c r="A837" s="18">
        <v>524130</v>
      </c>
      <c r="B837" s="19" t="s">
        <v>990</v>
      </c>
      <c r="C837" s="22">
        <v>41.5</v>
      </c>
      <c r="D837" s="23"/>
      <c r="E837" s="11"/>
    </row>
    <row r="838" spans="1:5" ht="17" x14ac:dyDescent="0.2">
      <c r="A838" s="18">
        <v>524210</v>
      </c>
      <c r="B838" s="19" t="s">
        <v>991</v>
      </c>
      <c r="C838" s="22">
        <v>8</v>
      </c>
      <c r="D838" s="23"/>
      <c r="E838" s="11"/>
    </row>
    <row r="839" spans="1:5" ht="17" x14ac:dyDescent="0.2">
      <c r="A839" s="18">
        <v>524291</v>
      </c>
      <c r="B839" s="19" t="s">
        <v>992</v>
      </c>
      <c r="C839" s="22">
        <v>22</v>
      </c>
      <c r="D839" s="23"/>
      <c r="E839" s="11"/>
    </row>
    <row r="840" spans="1:5" ht="17" x14ac:dyDescent="0.2">
      <c r="A840" s="18">
        <v>524292</v>
      </c>
      <c r="B840" s="19" t="s">
        <v>993</v>
      </c>
      <c r="C840" s="22">
        <v>35</v>
      </c>
      <c r="D840" s="23"/>
      <c r="E840" s="11"/>
    </row>
    <row r="841" spans="1:5" ht="17" x14ac:dyDescent="0.2">
      <c r="A841" s="18">
        <v>524298</v>
      </c>
      <c r="B841" s="19" t="s">
        <v>994</v>
      </c>
      <c r="C841" s="22">
        <v>16.5</v>
      </c>
      <c r="D841" s="23"/>
      <c r="E841" s="11"/>
    </row>
    <row r="842" spans="1:5" x14ac:dyDescent="0.2">
      <c r="A842" s="13" t="s">
        <v>995</v>
      </c>
      <c r="B842" s="29"/>
      <c r="C842" s="22"/>
      <c r="D842" s="23"/>
      <c r="E842" s="11"/>
    </row>
    <row r="843" spans="1:5" ht="17" x14ac:dyDescent="0.2">
      <c r="A843" s="18">
        <v>525110</v>
      </c>
      <c r="B843" s="19" t="s">
        <v>996</v>
      </c>
      <c r="C843" s="22">
        <v>35</v>
      </c>
      <c r="D843" s="23"/>
      <c r="E843" s="11"/>
    </row>
    <row r="844" spans="1:5" ht="17" x14ac:dyDescent="0.2">
      <c r="A844" s="18">
        <v>525120</v>
      </c>
      <c r="B844" s="19" t="s">
        <v>997</v>
      </c>
      <c r="C844" s="22">
        <v>35</v>
      </c>
      <c r="D844" s="23"/>
      <c r="E844" s="11"/>
    </row>
    <row r="845" spans="1:5" ht="17" x14ac:dyDescent="0.2">
      <c r="A845" s="18">
        <v>525190</v>
      </c>
      <c r="B845" s="19" t="s">
        <v>998</v>
      </c>
      <c r="C845" s="22">
        <v>35</v>
      </c>
      <c r="D845" s="23"/>
      <c r="E845" s="11"/>
    </row>
    <row r="846" spans="1:5" ht="17" x14ac:dyDescent="0.2">
      <c r="A846" s="18">
        <v>525910</v>
      </c>
      <c r="B846" s="19" t="s">
        <v>999</v>
      </c>
      <c r="C846" s="22">
        <v>35</v>
      </c>
      <c r="D846" s="23"/>
      <c r="E846" s="11"/>
    </row>
    <row r="847" spans="1:5" ht="17" x14ac:dyDescent="0.2">
      <c r="A847" s="18">
        <v>525920</v>
      </c>
      <c r="B847" s="19" t="s">
        <v>1000</v>
      </c>
      <c r="C847" s="22">
        <v>35</v>
      </c>
      <c r="D847" s="23"/>
      <c r="E847" s="11"/>
    </row>
    <row r="848" spans="1:5" ht="17" x14ac:dyDescent="0.2">
      <c r="A848" s="18">
        <v>525990</v>
      </c>
      <c r="B848" s="19" t="s">
        <v>1001</v>
      </c>
      <c r="C848" s="22">
        <v>35</v>
      </c>
      <c r="D848" s="23"/>
      <c r="E848" s="11"/>
    </row>
    <row r="849" spans="1:5" ht="17" x14ac:dyDescent="0.2">
      <c r="B849" s="25" t="s">
        <v>1002</v>
      </c>
      <c r="C849" s="22"/>
      <c r="D849" s="26"/>
      <c r="E849" s="11"/>
    </row>
    <row r="850" spans="1:5" x14ac:dyDescent="0.2">
      <c r="A850" s="13" t="s">
        <v>1003</v>
      </c>
      <c r="B850" s="29"/>
      <c r="C850" s="22"/>
      <c r="D850" s="23"/>
      <c r="E850" s="11"/>
    </row>
    <row r="851" spans="1:5" ht="20" x14ac:dyDescent="0.2">
      <c r="A851" s="18">
        <v>531110</v>
      </c>
      <c r="B851" s="19" t="s">
        <v>1004</v>
      </c>
      <c r="C851" s="22">
        <v>30</v>
      </c>
      <c r="D851" s="23"/>
      <c r="E851" s="30" t="s">
        <v>1005</v>
      </c>
    </row>
    <row r="852" spans="1:5" ht="37" x14ac:dyDescent="0.2">
      <c r="A852" s="18">
        <v>531120</v>
      </c>
      <c r="B852" s="19" t="s">
        <v>1006</v>
      </c>
      <c r="C852" s="22">
        <v>30</v>
      </c>
      <c r="D852" s="23"/>
      <c r="E852" s="30" t="s">
        <v>1005</v>
      </c>
    </row>
    <row r="853" spans="1:5" ht="20" x14ac:dyDescent="0.2">
      <c r="A853" s="18">
        <v>531130</v>
      </c>
      <c r="B853" s="19" t="s">
        <v>1007</v>
      </c>
      <c r="C853" s="22">
        <v>30</v>
      </c>
      <c r="D853" s="23"/>
      <c r="E853" s="30" t="s">
        <v>1005</v>
      </c>
    </row>
    <row r="854" spans="1:5" ht="20" x14ac:dyDescent="0.2">
      <c r="A854" s="18">
        <v>531190</v>
      </c>
      <c r="B854" s="19" t="s">
        <v>1008</v>
      </c>
      <c r="C854" s="22">
        <v>30</v>
      </c>
      <c r="D854" s="23"/>
      <c r="E854" s="30" t="s">
        <v>1005</v>
      </c>
    </row>
    <row r="855" spans="1:5" ht="20" x14ac:dyDescent="0.2">
      <c r="A855" s="18">
        <v>531210</v>
      </c>
      <c r="B855" s="19" t="s">
        <v>1009</v>
      </c>
      <c r="C855" s="22">
        <v>8</v>
      </c>
      <c r="D855" s="23"/>
      <c r="E855" s="30" t="s">
        <v>921</v>
      </c>
    </row>
    <row r="856" spans="1:5" ht="17" x14ac:dyDescent="0.2">
      <c r="A856" s="18">
        <v>531311</v>
      </c>
      <c r="B856" s="19" t="s">
        <v>1010</v>
      </c>
      <c r="C856" s="22">
        <v>8</v>
      </c>
      <c r="D856" s="23"/>
      <c r="E856" s="11"/>
    </row>
    <row r="857" spans="1:5" ht="17" x14ac:dyDescent="0.2">
      <c r="A857" s="18">
        <v>531312</v>
      </c>
      <c r="B857" s="19" t="s">
        <v>1011</v>
      </c>
      <c r="C857" s="22">
        <v>8</v>
      </c>
      <c r="D857" s="23"/>
      <c r="E857" s="11"/>
    </row>
    <row r="858" spans="1:5" ht="17" x14ac:dyDescent="0.2">
      <c r="A858" s="18">
        <v>531320</v>
      </c>
      <c r="B858" s="19" t="s">
        <v>1012</v>
      </c>
      <c r="C858" s="22">
        <v>8</v>
      </c>
      <c r="D858" s="23"/>
      <c r="E858" s="11"/>
    </row>
    <row r="859" spans="1:5" ht="17" x14ac:dyDescent="0.2">
      <c r="A859" s="18">
        <v>531390</v>
      </c>
      <c r="B859" s="19" t="s">
        <v>1013</v>
      </c>
      <c r="C859" s="22">
        <v>8</v>
      </c>
      <c r="D859" s="23"/>
      <c r="E859" s="11"/>
    </row>
    <row r="860" spans="1:5" x14ac:dyDescent="0.2">
      <c r="A860" s="13" t="s">
        <v>1014</v>
      </c>
      <c r="B860" s="29"/>
      <c r="C860" s="22"/>
      <c r="D860" s="23"/>
      <c r="E860" s="11"/>
    </row>
    <row r="861" spans="1:5" ht="19.5" customHeight="1" x14ac:dyDescent="0.2">
      <c r="A861" s="18">
        <v>532111</v>
      </c>
      <c r="B861" s="19" t="s">
        <v>1015</v>
      </c>
      <c r="C861" s="22">
        <v>41.5</v>
      </c>
      <c r="D861" s="23"/>
      <c r="E861" s="11"/>
    </row>
    <row r="862" spans="1:5" ht="17" x14ac:dyDescent="0.2">
      <c r="A862" s="18">
        <v>532112</v>
      </c>
      <c r="B862" s="19" t="s">
        <v>1016</v>
      </c>
      <c r="C862" s="22">
        <v>41.5</v>
      </c>
      <c r="D862" s="23"/>
      <c r="E862" s="11"/>
    </row>
    <row r="863" spans="1:5" ht="34" x14ac:dyDescent="0.2">
      <c r="A863" s="18">
        <v>532120</v>
      </c>
      <c r="B863" s="19" t="s">
        <v>1017</v>
      </c>
      <c r="C863" s="22">
        <v>41.5</v>
      </c>
      <c r="D863" s="23"/>
      <c r="E863" s="11"/>
    </row>
    <row r="864" spans="1:5" ht="17" x14ac:dyDescent="0.2">
      <c r="A864" s="18">
        <v>532210</v>
      </c>
      <c r="B864" s="19" t="s">
        <v>206</v>
      </c>
      <c r="C864" s="22">
        <v>41.5</v>
      </c>
      <c r="D864" s="23"/>
      <c r="E864" s="11"/>
    </row>
    <row r="865" spans="1:5" s="49" customFormat="1" ht="17" x14ac:dyDescent="0.2">
      <c r="A865" s="39">
        <v>532281</v>
      </c>
      <c r="B865" s="40" t="s">
        <v>207</v>
      </c>
      <c r="C865" s="51">
        <v>22</v>
      </c>
      <c r="D865" s="44"/>
      <c r="E865" s="48"/>
    </row>
    <row r="866" spans="1:5" s="49" customFormat="1" ht="17" x14ac:dyDescent="0.2">
      <c r="A866" s="39">
        <v>532282</v>
      </c>
      <c r="B866" s="40" t="s">
        <v>208</v>
      </c>
      <c r="C866" s="51">
        <v>30</v>
      </c>
      <c r="D866" s="44"/>
      <c r="E866" s="48"/>
    </row>
    <row r="867" spans="1:5" s="49" customFormat="1" ht="17" x14ac:dyDescent="0.2">
      <c r="A867" s="39">
        <v>532283</v>
      </c>
      <c r="B867" s="40" t="s">
        <v>1018</v>
      </c>
      <c r="C867" s="51">
        <v>35</v>
      </c>
      <c r="D867" s="44"/>
      <c r="E867" s="48"/>
    </row>
    <row r="868" spans="1:5" s="49" customFormat="1" ht="17" x14ac:dyDescent="0.2">
      <c r="A868" s="39">
        <v>532284</v>
      </c>
      <c r="B868" s="40" t="s">
        <v>1019</v>
      </c>
      <c r="C868" s="51">
        <v>8</v>
      </c>
      <c r="D868" s="44"/>
      <c r="E868" s="48"/>
    </row>
    <row r="869" spans="1:5" s="49" customFormat="1" ht="17" x14ac:dyDescent="0.2">
      <c r="A869" s="39">
        <v>532289</v>
      </c>
      <c r="B869" s="40" t="s">
        <v>1020</v>
      </c>
      <c r="C869" s="51">
        <v>8</v>
      </c>
      <c r="D869" s="44"/>
      <c r="E869" s="48"/>
    </row>
    <row r="870" spans="1:5" ht="17" x14ac:dyDescent="0.2">
      <c r="A870" s="18">
        <v>532310</v>
      </c>
      <c r="B870" s="19" t="s">
        <v>209</v>
      </c>
      <c r="C870" s="22">
        <v>8</v>
      </c>
      <c r="D870" s="23"/>
      <c r="E870" s="11"/>
    </row>
    <row r="871" spans="1:5" ht="34" x14ac:dyDescent="0.2">
      <c r="A871" s="18">
        <v>532411</v>
      </c>
      <c r="B871" s="19" t="s">
        <v>1021</v>
      </c>
      <c r="C871" s="22">
        <v>35</v>
      </c>
      <c r="D871" s="23"/>
      <c r="E871" s="11"/>
    </row>
    <row r="872" spans="1:5" ht="34" x14ac:dyDescent="0.2">
      <c r="A872" s="18">
        <v>532412</v>
      </c>
      <c r="B872" s="19" t="s">
        <v>1022</v>
      </c>
      <c r="C872" s="22">
        <v>35</v>
      </c>
      <c r="D872" s="23"/>
      <c r="E872" s="11"/>
    </row>
    <row r="873" spans="1:5" ht="17" x14ac:dyDescent="0.2">
      <c r="A873" s="18">
        <v>532420</v>
      </c>
      <c r="B873" s="19" t="s">
        <v>210</v>
      </c>
      <c r="C873" s="22">
        <v>35</v>
      </c>
      <c r="D873" s="23"/>
      <c r="E873" s="11"/>
    </row>
    <row r="874" spans="1:5" ht="34" x14ac:dyDescent="0.2">
      <c r="A874" s="18">
        <v>532490</v>
      </c>
      <c r="B874" s="19" t="s">
        <v>1023</v>
      </c>
      <c r="C874" s="22">
        <v>35</v>
      </c>
      <c r="D874" s="23"/>
      <c r="E874" s="11"/>
    </row>
    <row r="875" spans="1:5" x14ac:dyDescent="0.2">
      <c r="A875" s="13" t="s">
        <v>1024</v>
      </c>
      <c r="B875" s="29"/>
      <c r="C875" s="22"/>
      <c r="D875" s="23"/>
      <c r="E875" s="11"/>
    </row>
    <row r="876" spans="1:5" ht="34" x14ac:dyDescent="0.2">
      <c r="A876" s="18">
        <v>533110</v>
      </c>
      <c r="B876" s="19" t="s">
        <v>211</v>
      </c>
      <c r="C876" s="22">
        <v>41.5</v>
      </c>
      <c r="D876" s="23"/>
      <c r="E876" s="11"/>
    </row>
    <row r="877" spans="1:5" ht="17" x14ac:dyDescent="0.2">
      <c r="B877" s="25" t="s">
        <v>1025</v>
      </c>
      <c r="C877" s="22"/>
      <c r="D877" s="26"/>
      <c r="E877" s="11"/>
    </row>
    <row r="878" spans="1:5" x14ac:dyDescent="0.2">
      <c r="A878" s="13" t="s">
        <v>1026</v>
      </c>
      <c r="B878" s="29"/>
      <c r="C878" s="22"/>
      <c r="D878" s="23"/>
      <c r="E878" s="11"/>
    </row>
    <row r="879" spans="1:5" ht="17" x14ac:dyDescent="0.2">
      <c r="A879" s="18">
        <v>541110</v>
      </c>
      <c r="B879" s="19" t="s">
        <v>212</v>
      </c>
      <c r="C879" s="22">
        <v>12</v>
      </c>
      <c r="D879" s="23"/>
      <c r="E879" s="11"/>
    </row>
    <row r="880" spans="1:5" ht="17" x14ac:dyDescent="0.2">
      <c r="A880" s="18">
        <v>541191</v>
      </c>
      <c r="B880" s="19" t="s">
        <v>1027</v>
      </c>
      <c r="C880" s="22">
        <v>12</v>
      </c>
      <c r="D880" s="23"/>
      <c r="E880" s="11"/>
    </row>
    <row r="881" spans="1:5" ht="17" x14ac:dyDescent="0.2">
      <c r="A881" s="18">
        <v>541199</v>
      </c>
      <c r="B881" s="19" t="s">
        <v>1028</v>
      </c>
      <c r="C881" s="22">
        <v>12</v>
      </c>
      <c r="D881" s="23"/>
      <c r="E881" s="11"/>
    </row>
    <row r="882" spans="1:5" ht="17" x14ac:dyDescent="0.2">
      <c r="A882" s="18">
        <v>541211</v>
      </c>
      <c r="B882" s="19" t="s">
        <v>1029</v>
      </c>
      <c r="C882" s="22">
        <v>22</v>
      </c>
      <c r="D882" s="23"/>
      <c r="E882" s="11"/>
    </row>
    <row r="883" spans="1:5" ht="17" x14ac:dyDescent="0.2">
      <c r="A883" s="18">
        <v>541213</v>
      </c>
      <c r="B883" s="19" t="s">
        <v>1030</v>
      </c>
      <c r="C883" s="22">
        <v>22</v>
      </c>
      <c r="D883" s="23"/>
      <c r="E883" s="11"/>
    </row>
    <row r="884" spans="1:5" ht="17" x14ac:dyDescent="0.2">
      <c r="A884" s="18">
        <v>541214</v>
      </c>
      <c r="B884" s="19" t="s">
        <v>1031</v>
      </c>
      <c r="C884" s="22">
        <v>22</v>
      </c>
      <c r="D884" s="23"/>
      <c r="E884" s="11"/>
    </row>
    <row r="885" spans="1:5" ht="17" x14ac:dyDescent="0.2">
      <c r="A885" s="18">
        <v>541219</v>
      </c>
      <c r="B885" s="19" t="s">
        <v>1032</v>
      </c>
      <c r="C885" s="22">
        <v>22</v>
      </c>
      <c r="D885" s="23"/>
      <c r="E885" s="11"/>
    </row>
    <row r="886" spans="1:5" ht="17" x14ac:dyDescent="0.2">
      <c r="A886" s="18">
        <v>541310</v>
      </c>
      <c r="B886" s="19" t="s">
        <v>213</v>
      </c>
      <c r="C886" s="22">
        <v>8</v>
      </c>
      <c r="D886" s="23"/>
      <c r="E886" s="11"/>
    </row>
    <row r="887" spans="1:5" ht="17" x14ac:dyDescent="0.2">
      <c r="A887" s="18">
        <v>541320</v>
      </c>
      <c r="B887" s="19" t="s">
        <v>214</v>
      </c>
      <c r="C887" s="22">
        <v>8</v>
      </c>
      <c r="D887" s="23"/>
      <c r="E887" s="11"/>
    </row>
    <row r="888" spans="1:5" ht="17" x14ac:dyDescent="0.2">
      <c r="A888" s="18">
        <v>541330</v>
      </c>
      <c r="B888" s="19" t="s">
        <v>215</v>
      </c>
      <c r="C888" s="22">
        <v>16.5</v>
      </c>
      <c r="D888" s="23"/>
      <c r="E888" s="11"/>
    </row>
    <row r="889" spans="1:5" ht="17" x14ac:dyDescent="0.2">
      <c r="A889" s="18" t="s">
        <v>1033</v>
      </c>
      <c r="B889" s="19" t="s">
        <v>1034</v>
      </c>
      <c r="C889" s="22">
        <v>41.5</v>
      </c>
      <c r="D889" s="23"/>
      <c r="E889" s="11"/>
    </row>
    <row r="890" spans="1:5" ht="34" x14ac:dyDescent="0.2">
      <c r="A890" s="18" t="s">
        <v>1035</v>
      </c>
      <c r="B890" s="19" t="s">
        <v>1036</v>
      </c>
      <c r="C890" s="22">
        <v>41.5</v>
      </c>
      <c r="D890" s="23"/>
      <c r="E890" s="11"/>
    </row>
    <row r="891" spans="1:5" ht="17" x14ac:dyDescent="0.2">
      <c r="A891" s="18" t="s">
        <v>1037</v>
      </c>
      <c r="B891" s="19" t="s">
        <v>1038</v>
      </c>
      <c r="C891" s="22">
        <v>41.5</v>
      </c>
      <c r="D891" s="23"/>
      <c r="E891" s="11"/>
    </row>
    <row r="892" spans="1:5" ht="17" x14ac:dyDescent="0.2">
      <c r="A892" s="18">
        <v>541340</v>
      </c>
      <c r="B892" s="19" t="s">
        <v>216</v>
      </c>
      <c r="C892" s="22">
        <v>8</v>
      </c>
      <c r="D892" s="23"/>
      <c r="E892" s="11"/>
    </row>
    <row r="893" spans="1:5" ht="17" x14ac:dyDescent="0.2">
      <c r="A893" s="18">
        <v>541350</v>
      </c>
      <c r="B893" s="19" t="s">
        <v>217</v>
      </c>
      <c r="C893" s="22">
        <v>8</v>
      </c>
      <c r="D893" s="23"/>
      <c r="E893" s="11"/>
    </row>
    <row r="894" spans="1:5" ht="17" x14ac:dyDescent="0.2">
      <c r="A894" s="18">
        <v>541360</v>
      </c>
      <c r="B894" s="19" t="s">
        <v>218</v>
      </c>
      <c r="C894" s="22">
        <v>16.5</v>
      </c>
      <c r="D894" s="23"/>
      <c r="E894" s="11"/>
    </row>
    <row r="895" spans="1:5" ht="17" x14ac:dyDescent="0.2">
      <c r="A895" s="18">
        <v>541370</v>
      </c>
      <c r="B895" s="19" t="s">
        <v>219</v>
      </c>
      <c r="C895" s="22">
        <v>16.5</v>
      </c>
      <c r="D895" s="23"/>
      <c r="E895" s="11"/>
    </row>
    <row r="896" spans="1:5" ht="17" x14ac:dyDescent="0.2">
      <c r="A896" s="18">
        <v>541380</v>
      </c>
      <c r="B896" s="19" t="s">
        <v>220</v>
      </c>
      <c r="C896" s="22">
        <v>16.5</v>
      </c>
      <c r="D896" s="23"/>
      <c r="E896" s="11"/>
    </row>
    <row r="897" spans="1:6" ht="17" x14ac:dyDescent="0.2">
      <c r="A897" s="18">
        <v>541410</v>
      </c>
      <c r="B897" s="19" t="s">
        <v>221</v>
      </c>
      <c r="C897" s="22">
        <v>8</v>
      </c>
      <c r="D897" s="23"/>
      <c r="E897" s="11"/>
    </row>
    <row r="898" spans="1:6" ht="17" x14ac:dyDescent="0.2">
      <c r="A898" s="18">
        <v>541420</v>
      </c>
      <c r="B898" s="19" t="s">
        <v>222</v>
      </c>
      <c r="C898" s="22">
        <v>8</v>
      </c>
      <c r="D898" s="23"/>
      <c r="E898" s="11"/>
    </row>
    <row r="899" spans="1:6" ht="17" x14ac:dyDescent="0.2">
      <c r="A899" s="18">
        <v>541430</v>
      </c>
      <c r="B899" s="19" t="s">
        <v>223</v>
      </c>
      <c r="C899" s="22">
        <v>8</v>
      </c>
      <c r="D899" s="23"/>
      <c r="E899" s="11"/>
    </row>
    <row r="900" spans="1:6" ht="17" x14ac:dyDescent="0.2">
      <c r="A900" s="18">
        <v>541490</v>
      </c>
      <c r="B900" s="19" t="s">
        <v>224</v>
      </c>
      <c r="C900" s="22">
        <v>8</v>
      </c>
      <c r="D900" s="23"/>
      <c r="E900" s="11"/>
    </row>
    <row r="901" spans="1:6" ht="17" x14ac:dyDescent="0.2">
      <c r="A901" s="18">
        <v>541511</v>
      </c>
      <c r="B901" s="19" t="s">
        <v>1039</v>
      </c>
      <c r="C901" s="22">
        <v>30</v>
      </c>
      <c r="D901" s="23"/>
      <c r="E901" s="11"/>
    </row>
    <row r="902" spans="1:6" ht="17" x14ac:dyDescent="0.2">
      <c r="A902" s="18">
        <v>541512</v>
      </c>
      <c r="B902" s="19" t="s">
        <v>1040</v>
      </c>
      <c r="C902" s="22">
        <v>30</v>
      </c>
      <c r="D902" s="23"/>
      <c r="E902" s="11"/>
    </row>
    <row r="903" spans="1:6" ht="17" x14ac:dyDescent="0.2">
      <c r="A903" s="18">
        <v>541513</v>
      </c>
      <c r="B903" s="19" t="s">
        <v>1041</v>
      </c>
      <c r="C903" s="22">
        <v>30</v>
      </c>
      <c r="D903" s="23"/>
      <c r="E903" s="11"/>
    </row>
    <row r="904" spans="1:6" ht="17" x14ac:dyDescent="0.2">
      <c r="A904" s="18">
        <v>541519</v>
      </c>
      <c r="B904" s="19" t="s">
        <v>225</v>
      </c>
      <c r="C904" s="22">
        <v>30</v>
      </c>
      <c r="D904" s="23"/>
      <c r="E904" s="11"/>
    </row>
    <row r="905" spans="1:6" ht="20" x14ac:dyDescent="0.2">
      <c r="A905" s="18" t="s">
        <v>1042</v>
      </c>
      <c r="B905" s="19" t="s">
        <v>1043</v>
      </c>
      <c r="C905" s="22"/>
      <c r="D905" s="23">
        <v>150</v>
      </c>
      <c r="E905" s="30" t="s">
        <v>1044</v>
      </c>
      <c r="F905" s="31"/>
    </row>
    <row r="906" spans="1:6" ht="34" x14ac:dyDescent="0.2">
      <c r="A906" s="18">
        <v>541611</v>
      </c>
      <c r="B906" s="19" t="s">
        <v>1045</v>
      </c>
      <c r="C906" s="22">
        <v>16.5</v>
      </c>
      <c r="D906" s="23"/>
      <c r="E906" s="11"/>
    </row>
    <row r="907" spans="1:6" ht="17" x14ac:dyDescent="0.2">
      <c r="A907" s="18">
        <v>541612</v>
      </c>
      <c r="B907" s="19" t="s">
        <v>1046</v>
      </c>
      <c r="C907" s="22">
        <v>16.5</v>
      </c>
      <c r="D907" s="23"/>
      <c r="E907" s="11"/>
    </row>
    <row r="908" spans="1:6" ht="17" x14ac:dyDescent="0.2">
      <c r="A908" s="18">
        <v>541613</v>
      </c>
      <c r="B908" s="19" t="s">
        <v>1047</v>
      </c>
      <c r="C908" s="22">
        <v>16.5</v>
      </c>
      <c r="D908" s="23"/>
      <c r="E908" s="11"/>
    </row>
    <row r="909" spans="1:6" ht="34" x14ac:dyDescent="0.2">
      <c r="A909" s="18">
        <v>541614</v>
      </c>
      <c r="B909" s="19" t="s">
        <v>1048</v>
      </c>
      <c r="C909" s="22">
        <v>16.5</v>
      </c>
      <c r="D909" s="23"/>
      <c r="E909" s="11"/>
    </row>
    <row r="910" spans="1:6" ht="17" x14ac:dyDescent="0.2">
      <c r="A910" s="18">
        <v>541618</v>
      </c>
      <c r="B910" s="19" t="s">
        <v>1049</v>
      </c>
      <c r="C910" s="22">
        <v>16.5</v>
      </c>
      <c r="D910" s="23"/>
      <c r="E910" s="11"/>
    </row>
    <row r="911" spans="1:6" ht="17" x14ac:dyDescent="0.2">
      <c r="A911" s="18">
        <v>541620</v>
      </c>
      <c r="B911" s="19" t="s">
        <v>226</v>
      </c>
      <c r="C911" s="22">
        <v>16.5</v>
      </c>
      <c r="D911" s="23"/>
      <c r="E911" s="11"/>
    </row>
    <row r="912" spans="1:6" ht="17" x14ac:dyDescent="0.2">
      <c r="A912" s="18">
        <v>541690</v>
      </c>
      <c r="B912" s="19" t="s">
        <v>1050</v>
      </c>
      <c r="C912" s="22">
        <v>16.5</v>
      </c>
      <c r="D912" s="23"/>
      <c r="E912" s="11"/>
    </row>
    <row r="913" spans="1:5" ht="19.5" customHeight="1" x14ac:dyDescent="0.2">
      <c r="A913" s="39">
        <v>541713</v>
      </c>
      <c r="B913" s="40" t="s">
        <v>1290</v>
      </c>
      <c r="C913" s="41"/>
      <c r="D913" s="42">
        <v>1000</v>
      </c>
      <c r="E913" s="30" t="s">
        <v>1052</v>
      </c>
    </row>
    <row r="914" spans="1:5" ht="37" x14ac:dyDescent="0.2">
      <c r="A914" s="39">
        <v>541714</v>
      </c>
      <c r="B914" s="40" t="s">
        <v>1291</v>
      </c>
      <c r="C914" s="41"/>
      <c r="D914" s="42">
        <v>1000</v>
      </c>
      <c r="E914" s="30" t="s">
        <v>1052</v>
      </c>
    </row>
    <row r="915" spans="1:5" ht="54" x14ac:dyDescent="0.2">
      <c r="A915" s="39">
        <v>541715</v>
      </c>
      <c r="B915" s="40" t="s">
        <v>1292</v>
      </c>
      <c r="C915" s="41"/>
      <c r="D915" s="42">
        <v>1000</v>
      </c>
      <c r="E915" s="30" t="s">
        <v>1052</v>
      </c>
    </row>
    <row r="916" spans="1:5" ht="20" x14ac:dyDescent="0.2">
      <c r="A916" s="39" t="s">
        <v>1293</v>
      </c>
      <c r="B916" s="40" t="s">
        <v>1294</v>
      </c>
      <c r="C916" s="41"/>
      <c r="D916" s="42">
        <v>1500</v>
      </c>
      <c r="E916" s="30" t="s">
        <v>1052</v>
      </c>
    </row>
    <row r="917" spans="1:5" ht="18.75" customHeight="1" x14ac:dyDescent="0.2">
      <c r="A917" s="39" t="s">
        <v>1295</v>
      </c>
      <c r="B917" s="40" t="s">
        <v>1296</v>
      </c>
      <c r="C917" s="41"/>
      <c r="D917" s="42">
        <v>1250</v>
      </c>
      <c r="E917" s="30" t="s">
        <v>1052</v>
      </c>
    </row>
    <row r="918" spans="1:5" ht="33" customHeight="1" x14ac:dyDescent="0.2">
      <c r="A918" s="39" t="s">
        <v>1297</v>
      </c>
      <c r="B918" s="40" t="s">
        <v>1298</v>
      </c>
      <c r="C918" s="41"/>
      <c r="D918" s="42">
        <v>1250</v>
      </c>
      <c r="E918" s="30" t="s">
        <v>1052</v>
      </c>
    </row>
    <row r="919" spans="1:5" ht="34" x14ac:dyDescent="0.2">
      <c r="A919" s="18">
        <v>541720</v>
      </c>
      <c r="B919" s="19" t="s">
        <v>1060</v>
      </c>
      <c r="C919" s="22">
        <v>22</v>
      </c>
      <c r="D919" s="23"/>
      <c r="E919" s="30"/>
    </row>
    <row r="920" spans="1:5" ht="20" x14ac:dyDescent="0.2">
      <c r="A920" s="18">
        <v>541810</v>
      </c>
      <c r="B920" s="19" t="s">
        <v>1061</v>
      </c>
      <c r="C920" s="22">
        <v>16.5</v>
      </c>
      <c r="D920" s="23"/>
      <c r="E920" s="30" t="s">
        <v>921</v>
      </c>
    </row>
    <row r="921" spans="1:5" ht="17" x14ac:dyDescent="0.2">
      <c r="A921" s="18">
        <v>541820</v>
      </c>
      <c r="B921" s="19" t="s">
        <v>227</v>
      </c>
      <c r="C921" s="22">
        <v>16.5</v>
      </c>
      <c r="D921" s="23"/>
      <c r="E921" s="11"/>
    </row>
    <row r="922" spans="1:5" ht="17" x14ac:dyDescent="0.2">
      <c r="A922" s="18">
        <v>541830</v>
      </c>
      <c r="B922" s="19" t="s">
        <v>228</v>
      </c>
      <c r="C922" s="22">
        <v>16.5</v>
      </c>
      <c r="D922" s="23"/>
      <c r="E922" s="11"/>
    </row>
    <row r="923" spans="1:5" ht="17" x14ac:dyDescent="0.2">
      <c r="A923" s="18">
        <v>541840</v>
      </c>
      <c r="B923" s="19" t="s">
        <v>229</v>
      </c>
      <c r="C923" s="22">
        <v>16.5</v>
      </c>
      <c r="D923" s="23"/>
      <c r="E923" s="11"/>
    </row>
    <row r="924" spans="1:5" ht="17" x14ac:dyDescent="0.2">
      <c r="A924" s="18">
        <v>541850</v>
      </c>
      <c r="B924" s="19" t="s">
        <v>230</v>
      </c>
      <c r="C924" s="22">
        <v>16.5</v>
      </c>
      <c r="D924" s="23"/>
      <c r="E924" s="11"/>
    </row>
    <row r="925" spans="1:5" ht="17" x14ac:dyDescent="0.2">
      <c r="A925" s="18">
        <v>541860</v>
      </c>
      <c r="B925" s="19" t="s">
        <v>231</v>
      </c>
      <c r="C925" s="22">
        <v>16.5</v>
      </c>
      <c r="D925" s="23"/>
      <c r="E925" s="11"/>
    </row>
    <row r="926" spans="1:5" ht="17" x14ac:dyDescent="0.2">
      <c r="A926" s="18">
        <v>541870</v>
      </c>
      <c r="B926" s="19" t="s">
        <v>232</v>
      </c>
      <c r="C926" s="22">
        <v>16.5</v>
      </c>
      <c r="D926" s="23"/>
      <c r="E926" s="11"/>
    </row>
    <row r="927" spans="1:5" ht="17" x14ac:dyDescent="0.2">
      <c r="A927" s="18">
        <v>541890</v>
      </c>
      <c r="B927" s="19" t="s">
        <v>1062</v>
      </c>
      <c r="C927" s="22">
        <v>16.5</v>
      </c>
      <c r="D927" s="23"/>
      <c r="E927" s="11"/>
    </row>
    <row r="928" spans="1:5" ht="17" x14ac:dyDescent="0.2">
      <c r="A928" s="18">
        <v>541910</v>
      </c>
      <c r="B928" s="19" t="s">
        <v>233</v>
      </c>
      <c r="C928" s="22">
        <v>16.5</v>
      </c>
      <c r="D928" s="23"/>
      <c r="E928" s="11"/>
    </row>
    <row r="929" spans="1:5" ht="17" x14ac:dyDescent="0.2">
      <c r="A929" s="18">
        <v>541921</v>
      </c>
      <c r="B929" s="19" t="s">
        <v>1063</v>
      </c>
      <c r="C929" s="22">
        <v>8</v>
      </c>
      <c r="D929" s="23"/>
      <c r="E929" s="11"/>
    </row>
    <row r="930" spans="1:5" ht="17" x14ac:dyDescent="0.2">
      <c r="A930" s="18">
        <v>541922</v>
      </c>
      <c r="B930" s="19" t="s">
        <v>1064</v>
      </c>
      <c r="C930" s="22">
        <v>8</v>
      </c>
      <c r="D930" s="23"/>
      <c r="E930" s="11"/>
    </row>
    <row r="931" spans="1:5" ht="17" x14ac:dyDescent="0.2">
      <c r="A931" s="18">
        <v>541930</v>
      </c>
      <c r="B931" s="19" t="s">
        <v>234</v>
      </c>
      <c r="C931" s="22">
        <v>8</v>
      </c>
      <c r="D931" s="23"/>
      <c r="E931" s="11"/>
    </row>
    <row r="932" spans="1:5" ht="17" x14ac:dyDescent="0.2">
      <c r="A932" s="18">
        <v>541940</v>
      </c>
      <c r="B932" s="19" t="s">
        <v>1065</v>
      </c>
      <c r="C932" s="22">
        <v>8</v>
      </c>
      <c r="D932" s="23"/>
      <c r="E932" s="11"/>
    </row>
    <row r="933" spans="1:5" ht="17" x14ac:dyDescent="0.2">
      <c r="A933" s="18">
        <v>541990</v>
      </c>
      <c r="B933" s="19" t="s">
        <v>1066</v>
      </c>
      <c r="C933" s="22">
        <v>16.5</v>
      </c>
      <c r="D933" s="23"/>
      <c r="E933" s="11"/>
    </row>
    <row r="934" spans="1:5" ht="17" x14ac:dyDescent="0.2">
      <c r="B934" s="25" t="s">
        <v>1067</v>
      </c>
      <c r="C934" s="22"/>
      <c r="D934" s="26"/>
      <c r="E934" s="11"/>
    </row>
    <row r="935" spans="1:5" x14ac:dyDescent="0.2">
      <c r="A935" s="13" t="s">
        <v>1068</v>
      </c>
      <c r="B935" s="29"/>
      <c r="C935" s="22"/>
      <c r="D935" s="23"/>
      <c r="E935" s="11"/>
    </row>
    <row r="936" spans="1:5" ht="17" x14ac:dyDescent="0.2">
      <c r="A936" s="18">
        <v>551111</v>
      </c>
      <c r="B936" s="19" t="s">
        <v>1069</v>
      </c>
      <c r="C936" s="22">
        <v>22</v>
      </c>
      <c r="D936" s="23"/>
      <c r="E936" s="11"/>
    </row>
    <row r="937" spans="1:5" ht="17" x14ac:dyDescent="0.2">
      <c r="A937" s="18">
        <v>551112</v>
      </c>
      <c r="B937" s="19" t="s">
        <v>1070</v>
      </c>
      <c r="C937" s="22">
        <v>22</v>
      </c>
      <c r="D937" s="23"/>
      <c r="E937" s="11"/>
    </row>
    <row r="938" spans="1:5" ht="34" x14ac:dyDescent="0.2">
      <c r="B938" s="25" t="s">
        <v>1071</v>
      </c>
      <c r="C938" s="22"/>
      <c r="D938" s="26"/>
      <c r="E938" s="11"/>
    </row>
    <row r="939" spans="1:5" x14ac:dyDescent="0.2">
      <c r="A939" s="13" t="s">
        <v>1072</v>
      </c>
      <c r="B939" s="29"/>
      <c r="C939" s="22"/>
      <c r="D939" s="23"/>
      <c r="E939" s="11"/>
    </row>
    <row r="940" spans="1:5" ht="17" x14ac:dyDescent="0.2">
      <c r="A940" s="18">
        <v>561110</v>
      </c>
      <c r="B940" s="19" t="s">
        <v>235</v>
      </c>
      <c r="C940" s="22">
        <v>8</v>
      </c>
      <c r="D940" s="23"/>
      <c r="E940" s="11"/>
    </row>
    <row r="941" spans="1:5" ht="20" x14ac:dyDescent="0.2">
      <c r="A941" s="18">
        <v>561210</v>
      </c>
      <c r="B941" s="19" t="s">
        <v>1073</v>
      </c>
      <c r="C941" s="22">
        <v>41.5</v>
      </c>
      <c r="D941" s="23"/>
      <c r="E941" s="30" t="s">
        <v>1074</v>
      </c>
    </row>
    <row r="942" spans="1:5" ht="17" x14ac:dyDescent="0.2">
      <c r="A942" s="18">
        <v>561311</v>
      </c>
      <c r="B942" s="19" t="s">
        <v>1075</v>
      </c>
      <c r="C942" s="22">
        <v>30</v>
      </c>
      <c r="D942" s="23"/>
      <c r="E942" s="30"/>
    </row>
    <row r="943" spans="1:5" ht="17" x14ac:dyDescent="0.2">
      <c r="A943" s="18">
        <v>561312</v>
      </c>
      <c r="B943" s="19" t="s">
        <v>1076</v>
      </c>
      <c r="C943" s="22">
        <v>30</v>
      </c>
      <c r="D943" s="23"/>
      <c r="E943" s="30"/>
    </row>
    <row r="944" spans="1:5" ht="17" x14ac:dyDescent="0.2">
      <c r="A944" s="18">
        <v>561320</v>
      </c>
      <c r="B944" s="19" t="s">
        <v>236</v>
      </c>
      <c r="C944" s="22">
        <v>30</v>
      </c>
      <c r="D944" s="23"/>
      <c r="E944" s="30"/>
    </row>
    <row r="945" spans="1:5" ht="17" x14ac:dyDescent="0.2">
      <c r="A945" s="18">
        <v>561330</v>
      </c>
      <c r="B945" s="19" t="s">
        <v>237</v>
      </c>
      <c r="C945" s="22">
        <v>30</v>
      </c>
      <c r="D945" s="23"/>
      <c r="E945" s="30"/>
    </row>
    <row r="946" spans="1:5" ht="17" x14ac:dyDescent="0.2">
      <c r="A946" s="18">
        <v>561410</v>
      </c>
      <c r="B946" s="19" t="s">
        <v>238</v>
      </c>
      <c r="C946" s="22">
        <v>16.5</v>
      </c>
      <c r="D946" s="23"/>
      <c r="E946" s="30"/>
    </row>
    <row r="947" spans="1:5" ht="17" x14ac:dyDescent="0.2">
      <c r="A947" s="18">
        <v>561421</v>
      </c>
      <c r="B947" s="19" t="s">
        <v>1077</v>
      </c>
      <c r="C947" s="22">
        <v>16.5</v>
      </c>
      <c r="D947" s="23"/>
      <c r="E947" s="30"/>
    </row>
    <row r="948" spans="1:5" ht="17" x14ac:dyDescent="0.2">
      <c r="A948" s="18">
        <v>561422</v>
      </c>
      <c r="B948" s="19" t="s">
        <v>1078</v>
      </c>
      <c r="C948" s="22">
        <v>16.5</v>
      </c>
      <c r="D948" s="23"/>
      <c r="E948" s="30"/>
    </row>
    <row r="949" spans="1:5" ht="17" x14ac:dyDescent="0.2">
      <c r="A949" s="18">
        <v>561431</v>
      </c>
      <c r="B949" s="19" t="s">
        <v>1079</v>
      </c>
      <c r="C949" s="22">
        <v>16.5</v>
      </c>
      <c r="D949" s="23"/>
      <c r="E949" s="30"/>
    </row>
    <row r="950" spans="1:5" ht="17" x14ac:dyDescent="0.2">
      <c r="A950" s="18">
        <v>561439</v>
      </c>
      <c r="B950" s="19" t="s">
        <v>1080</v>
      </c>
      <c r="C950" s="22">
        <v>16.5</v>
      </c>
      <c r="D950" s="23"/>
      <c r="E950" s="30"/>
    </row>
    <row r="951" spans="1:5" ht="17" x14ac:dyDescent="0.2">
      <c r="A951" s="18">
        <v>561440</v>
      </c>
      <c r="B951" s="19" t="s">
        <v>239</v>
      </c>
      <c r="C951" s="22">
        <v>16.5</v>
      </c>
      <c r="D951" s="23"/>
      <c r="E951" s="30"/>
    </row>
    <row r="952" spans="1:5" ht="17" x14ac:dyDescent="0.2">
      <c r="A952" s="18">
        <v>561450</v>
      </c>
      <c r="B952" s="19" t="s">
        <v>240</v>
      </c>
      <c r="C952" s="22">
        <v>16.5</v>
      </c>
      <c r="D952" s="23"/>
      <c r="E952" s="30"/>
    </row>
    <row r="953" spans="1:5" ht="17" x14ac:dyDescent="0.2">
      <c r="A953" s="18">
        <v>561491</v>
      </c>
      <c r="B953" s="19" t="s">
        <v>1081</v>
      </c>
      <c r="C953" s="22">
        <v>16.5</v>
      </c>
      <c r="D953" s="23"/>
      <c r="E953" s="30"/>
    </row>
    <row r="954" spans="1:5" ht="17" x14ac:dyDescent="0.2">
      <c r="A954" s="18">
        <v>561492</v>
      </c>
      <c r="B954" s="19" t="s">
        <v>1082</v>
      </c>
      <c r="C954" s="22">
        <v>16.5</v>
      </c>
      <c r="D954" s="23"/>
      <c r="E954" s="30"/>
    </row>
    <row r="955" spans="1:5" ht="17" x14ac:dyDescent="0.2">
      <c r="A955" s="18">
        <v>561499</v>
      </c>
      <c r="B955" s="19" t="s">
        <v>1083</v>
      </c>
      <c r="C955" s="22">
        <v>16.5</v>
      </c>
      <c r="D955" s="23"/>
      <c r="E955" s="30"/>
    </row>
    <row r="956" spans="1:5" ht="20" x14ac:dyDescent="0.2">
      <c r="A956" s="18">
        <v>561510</v>
      </c>
      <c r="B956" s="19" t="s">
        <v>1084</v>
      </c>
      <c r="C956" s="22">
        <v>22</v>
      </c>
      <c r="D956" s="23"/>
      <c r="E956" s="30" t="s">
        <v>921</v>
      </c>
    </row>
    <row r="957" spans="1:5" ht="20" x14ac:dyDescent="0.2">
      <c r="A957" s="18">
        <v>561520</v>
      </c>
      <c r="B957" s="19" t="s">
        <v>1085</v>
      </c>
      <c r="C957" s="22">
        <v>22</v>
      </c>
      <c r="D957" s="23"/>
      <c r="E957" s="30" t="s">
        <v>921</v>
      </c>
    </row>
    <row r="958" spans="1:5" ht="17" x14ac:dyDescent="0.2">
      <c r="A958" s="18">
        <v>561591</v>
      </c>
      <c r="B958" s="19" t="s">
        <v>1086</v>
      </c>
      <c r="C958" s="22">
        <v>22</v>
      </c>
      <c r="D958" s="23"/>
      <c r="E958" s="11"/>
    </row>
    <row r="959" spans="1:5" ht="17" x14ac:dyDescent="0.2">
      <c r="A959" s="18">
        <v>561599</v>
      </c>
      <c r="B959" s="19" t="s">
        <v>1087</v>
      </c>
      <c r="C959" s="22">
        <v>22</v>
      </c>
      <c r="D959" s="23"/>
      <c r="E959" s="11"/>
    </row>
    <row r="960" spans="1:5" ht="17" x14ac:dyDescent="0.2">
      <c r="A960" s="18">
        <v>561611</v>
      </c>
      <c r="B960" s="19" t="s">
        <v>1088</v>
      </c>
      <c r="C960" s="22">
        <v>22</v>
      </c>
      <c r="D960" s="23"/>
      <c r="E960" s="11"/>
    </row>
    <row r="961" spans="1:5" ht="17" x14ac:dyDescent="0.2">
      <c r="A961" s="18">
        <v>561612</v>
      </c>
      <c r="B961" s="19" t="s">
        <v>1089</v>
      </c>
      <c r="C961" s="22">
        <v>22</v>
      </c>
      <c r="D961" s="23"/>
      <c r="E961" s="11"/>
    </row>
    <row r="962" spans="1:5" ht="17" x14ac:dyDescent="0.2">
      <c r="A962" s="18">
        <v>561613</v>
      </c>
      <c r="B962" s="19" t="s">
        <v>1090</v>
      </c>
      <c r="C962" s="22">
        <v>22</v>
      </c>
      <c r="D962" s="23"/>
      <c r="E962" s="11"/>
    </row>
    <row r="963" spans="1:5" ht="17" x14ac:dyDescent="0.2">
      <c r="A963" s="18">
        <v>561621</v>
      </c>
      <c r="B963" s="19" t="s">
        <v>1091</v>
      </c>
      <c r="C963" s="22">
        <v>22</v>
      </c>
      <c r="D963" s="23"/>
      <c r="E963" s="11"/>
    </row>
    <row r="964" spans="1:5" ht="17" x14ac:dyDescent="0.2">
      <c r="A964" s="18">
        <v>561622</v>
      </c>
      <c r="B964" s="19" t="s">
        <v>1092</v>
      </c>
      <c r="C964" s="22">
        <v>22</v>
      </c>
      <c r="D964" s="23"/>
      <c r="E964" s="11"/>
    </row>
    <row r="965" spans="1:5" ht="17" x14ac:dyDescent="0.2">
      <c r="A965" s="18">
        <v>561710</v>
      </c>
      <c r="B965" s="19" t="s">
        <v>241</v>
      </c>
      <c r="C965" s="22">
        <v>12</v>
      </c>
      <c r="D965" s="23"/>
      <c r="E965" s="11"/>
    </row>
    <row r="966" spans="1:5" ht="19.5" customHeight="1" x14ac:dyDescent="0.2">
      <c r="A966" s="18">
        <v>561720</v>
      </c>
      <c r="B966" s="19" t="s">
        <v>1093</v>
      </c>
      <c r="C966" s="22">
        <v>19.5</v>
      </c>
      <c r="D966" s="23"/>
      <c r="E966" s="11"/>
    </row>
    <row r="967" spans="1:5" ht="17" x14ac:dyDescent="0.2">
      <c r="A967" s="18">
        <v>561730</v>
      </c>
      <c r="B967" s="19" t="s">
        <v>242</v>
      </c>
      <c r="C967" s="22">
        <v>8</v>
      </c>
      <c r="D967" s="23"/>
      <c r="E967" s="11"/>
    </row>
    <row r="968" spans="1:5" ht="17" x14ac:dyDescent="0.2">
      <c r="A968" s="18">
        <v>561740</v>
      </c>
      <c r="B968" s="19" t="s">
        <v>243</v>
      </c>
      <c r="C968" s="22">
        <v>6</v>
      </c>
      <c r="D968" s="23"/>
      <c r="E968" s="11"/>
    </row>
    <row r="969" spans="1:5" ht="17" x14ac:dyDescent="0.2">
      <c r="A969" s="18">
        <v>561790</v>
      </c>
      <c r="B969" s="19" t="s">
        <v>1094</v>
      </c>
      <c r="C969" s="22">
        <v>8</v>
      </c>
      <c r="D969" s="23"/>
      <c r="E969" s="11"/>
    </row>
    <row r="970" spans="1:5" ht="17" x14ac:dyDescent="0.2">
      <c r="A970" s="18">
        <v>561910</v>
      </c>
      <c r="B970" s="19" t="s">
        <v>244</v>
      </c>
      <c r="C970" s="22">
        <v>12</v>
      </c>
      <c r="D970" s="23"/>
      <c r="E970" s="11"/>
    </row>
    <row r="971" spans="1:5" ht="20" x14ac:dyDescent="0.2">
      <c r="A971" s="18">
        <v>561920</v>
      </c>
      <c r="B971" s="19" t="s">
        <v>1095</v>
      </c>
      <c r="C971" s="22">
        <v>12</v>
      </c>
      <c r="D971" s="23"/>
      <c r="E971" s="30" t="s">
        <v>921</v>
      </c>
    </row>
    <row r="972" spans="1:5" ht="17" x14ac:dyDescent="0.2">
      <c r="A972" s="18">
        <v>561990</v>
      </c>
      <c r="B972" s="19" t="s">
        <v>245</v>
      </c>
      <c r="C972" s="22">
        <v>12</v>
      </c>
      <c r="D972" s="23"/>
      <c r="E972" s="11"/>
    </row>
    <row r="973" spans="1:5" x14ac:dyDescent="0.2">
      <c r="A973" s="13" t="s">
        <v>1096</v>
      </c>
      <c r="B973" s="29"/>
      <c r="C973" s="22"/>
      <c r="D973" s="23"/>
      <c r="E973" s="11"/>
    </row>
    <row r="974" spans="1:5" ht="17" x14ac:dyDescent="0.2">
      <c r="A974" s="18">
        <v>562111</v>
      </c>
      <c r="B974" s="19" t="s">
        <v>1097</v>
      </c>
      <c r="C974" s="22">
        <v>41.5</v>
      </c>
      <c r="D974" s="23"/>
      <c r="E974" s="11"/>
    </row>
    <row r="975" spans="1:5" ht="17" x14ac:dyDescent="0.2">
      <c r="A975" s="18">
        <v>562112</v>
      </c>
      <c r="B975" s="19" t="s">
        <v>1098</v>
      </c>
      <c r="C975" s="22">
        <v>41.5</v>
      </c>
      <c r="D975" s="23"/>
      <c r="E975" s="11"/>
    </row>
    <row r="976" spans="1:5" ht="17" x14ac:dyDescent="0.2">
      <c r="A976" s="18">
        <v>562119</v>
      </c>
      <c r="B976" s="19" t="s">
        <v>1099</v>
      </c>
      <c r="C976" s="22">
        <v>41.5</v>
      </c>
      <c r="D976" s="23"/>
      <c r="E976" s="11"/>
    </row>
    <row r="977" spans="1:5" ht="17" x14ac:dyDescent="0.2">
      <c r="A977" s="18">
        <v>562211</v>
      </c>
      <c r="B977" s="19" t="s">
        <v>1100</v>
      </c>
      <c r="C977" s="22">
        <v>41.5</v>
      </c>
      <c r="D977" s="23"/>
      <c r="E977" s="11"/>
    </row>
    <row r="978" spans="1:5" ht="17" x14ac:dyDescent="0.2">
      <c r="A978" s="18">
        <v>562212</v>
      </c>
      <c r="B978" s="19" t="s">
        <v>1101</v>
      </c>
      <c r="C978" s="22">
        <v>41.5</v>
      </c>
      <c r="D978" s="23"/>
      <c r="E978" s="11"/>
    </row>
    <row r="979" spans="1:5" ht="17" x14ac:dyDescent="0.2">
      <c r="A979" s="18">
        <v>562213</v>
      </c>
      <c r="B979" s="19" t="s">
        <v>1102</v>
      </c>
      <c r="C979" s="22">
        <v>41.5</v>
      </c>
      <c r="D979" s="23"/>
      <c r="E979" s="11"/>
    </row>
    <row r="980" spans="1:5" ht="17" x14ac:dyDescent="0.2">
      <c r="A980" s="18">
        <v>562219</v>
      </c>
      <c r="B980" s="19" t="s">
        <v>1103</v>
      </c>
      <c r="C980" s="22">
        <v>41.5</v>
      </c>
      <c r="D980" s="23"/>
      <c r="E980" s="11"/>
    </row>
    <row r="981" spans="1:5" ht="17" x14ac:dyDescent="0.2">
      <c r="A981" s="18">
        <v>562910</v>
      </c>
      <c r="B981" s="19" t="s">
        <v>1104</v>
      </c>
      <c r="C981" s="22">
        <v>22</v>
      </c>
      <c r="D981" s="23"/>
      <c r="E981" s="11"/>
    </row>
    <row r="982" spans="1:5" ht="20" x14ac:dyDescent="0.2">
      <c r="A982" s="18" t="s">
        <v>1105</v>
      </c>
      <c r="B982" s="19" t="s">
        <v>1106</v>
      </c>
      <c r="C982" s="22"/>
      <c r="D982" s="23">
        <v>750</v>
      </c>
      <c r="E982" s="30" t="s">
        <v>1107</v>
      </c>
    </row>
    <row r="983" spans="1:5" ht="17" x14ac:dyDescent="0.2">
      <c r="A983" s="18">
        <v>562920</v>
      </c>
      <c r="B983" s="19" t="s">
        <v>1108</v>
      </c>
      <c r="C983" s="22">
        <v>22</v>
      </c>
      <c r="D983" s="23"/>
      <c r="E983" s="11"/>
    </row>
    <row r="984" spans="1:5" ht="17" x14ac:dyDescent="0.2">
      <c r="A984" s="18">
        <v>562991</v>
      </c>
      <c r="B984" s="19" t="s">
        <v>1109</v>
      </c>
      <c r="C984" s="22">
        <v>8</v>
      </c>
      <c r="D984" s="23"/>
      <c r="E984" s="11"/>
    </row>
    <row r="985" spans="1:5" ht="17" x14ac:dyDescent="0.2">
      <c r="A985" s="18">
        <v>562998</v>
      </c>
      <c r="B985" s="19" t="s">
        <v>1110</v>
      </c>
      <c r="C985" s="22">
        <v>8</v>
      </c>
      <c r="D985" s="23"/>
      <c r="E985" s="11"/>
    </row>
    <row r="986" spans="1:5" ht="19.5" customHeight="1" x14ac:dyDescent="0.2">
      <c r="B986" s="25" t="s">
        <v>1111</v>
      </c>
      <c r="C986" s="22"/>
      <c r="D986" s="26"/>
      <c r="E986" s="11"/>
    </row>
    <row r="987" spans="1:5" x14ac:dyDescent="0.2">
      <c r="A987" s="13" t="s">
        <v>1112</v>
      </c>
      <c r="B987" s="29"/>
      <c r="C987" s="22"/>
      <c r="D987" s="23"/>
      <c r="E987" s="11"/>
    </row>
    <row r="988" spans="1:5" ht="17" x14ac:dyDescent="0.2">
      <c r="A988" s="18">
        <v>611110</v>
      </c>
      <c r="B988" s="19" t="s">
        <v>1113</v>
      </c>
      <c r="C988" s="22">
        <v>12</v>
      </c>
      <c r="D988" s="23"/>
      <c r="E988" s="11"/>
    </row>
    <row r="989" spans="1:5" ht="17" x14ac:dyDescent="0.2">
      <c r="A989" s="18">
        <v>611210</v>
      </c>
      <c r="B989" s="19" t="s">
        <v>1114</v>
      </c>
      <c r="C989" s="22">
        <v>22</v>
      </c>
      <c r="D989" s="23"/>
      <c r="E989" s="11"/>
    </row>
    <row r="990" spans="1:5" ht="17" x14ac:dyDescent="0.2">
      <c r="A990" s="18">
        <v>611310</v>
      </c>
      <c r="B990" s="19" t="s">
        <v>1115</v>
      </c>
      <c r="C990" s="22">
        <v>30</v>
      </c>
      <c r="D990" s="23"/>
      <c r="E990" s="11"/>
    </row>
    <row r="991" spans="1:5" ht="17" x14ac:dyDescent="0.2">
      <c r="A991" s="18">
        <v>611410</v>
      </c>
      <c r="B991" s="19" t="s">
        <v>1116</v>
      </c>
      <c r="C991" s="22">
        <v>8</v>
      </c>
      <c r="D991" s="23"/>
      <c r="E991" s="11"/>
    </row>
    <row r="992" spans="1:5" ht="17" x14ac:dyDescent="0.2">
      <c r="A992" s="18">
        <v>611420</v>
      </c>
      <c r="B992" s="19" t="s">
        <v>1117</v>
      </c>
      <c r="C992" s="22">
        <v>12</v>
      </c>
      <c r="D992" s="23"/>
      <c r="E992" s="11"/>
    </row>
    <row r="993" spans="1:5" ht="17" x14ac:dyDescent="0.2">
      <c r="A993" s="18">
        <v>611430</v>
      </c>
      <c r="B993" s="19" t="s">
        <v>1118</v>
      </c>
      <c r="C993" s="22">
        <v>12</v>
      </c>
      <c r="D993" s="23"/>
      <c r="E993" s="11"/>
    </row>
    <row r="994" spans="1:5" ht="17" x14ac:dyDescent="0.2">
      <c r="A994" s="18">
        <v>611511</v>
      </c>
      <c r="B994" s="19" t="s">
        <v>1119</v>
      </c>
      <c r="C994" s="22">
        <v>8</v>
      </c>
      <c r="D994" s="23"/>
      <c r="E994" s="11"/>
    </row>
    <row r="995" spans="1:5" ht="17" x14ac:dyDescent="0.2">
      <c r="A995" s="18">
        <v>611512</v>
      </c>
      <c r="B995" s="19" t="s">
        <v>1120</v>
      </c>
      <c r="C995" s="22">
        <v>30</v>
      </c>
      <c r="D995" s="23"/>
      <c r="E995" s="11"/>
    </row>
    <row r="996" spans="1:5" ht="17" x14ac:dyDescent="0.2">
      <c r="A996" s="18">
        <v>611513</v>
      </c>
      <c r="B996" s="19" t="s">
        <v>1121</v>
      </c>
      <c r="C996" s="22">
        <v>8</v>
      </c>
      <c r="D996" s="23"/>
      <c r="E996" s="11"/>
    </row>
    <row r="997" spans="1:5" ht="17" x14ac:dyDescent="0.2">
      <c r="A997" s="18">
        <v>611519</v>
      </c>
      <c r="B997" s="19" t="s">
        <v>1122</v>
      </c>
      <c r="C997" s="22">
        <v>16.5</v>
      </c>
      <c r="D997" s="23"/>
      <c r="E997" s="11"/>
    </row>
    <row r="998" spans="1:5" ht="20" x14ac:dyDescent="0.2">
      <c r="A998" s="18" t="s">
        <v>1123</v>
      </c>
      <c r="B998" s="19" t="s">
        <v>1124</v>
      </c>
      <c r="C998" s="22">
        <v>41.5</v>
      </c>
      <c r="D998" s="23"/>
      <c r="E998" s="30" t="s">
        <v>1125</v>
      </c>
    </row>
    <row r="999" spans="1:5" ht="17" x14ac:dyDescent="0.2">
      <c r="A999" s="18">
        <v>611610</v>
      </c>
      <c r="B999" s="19" t="s">
        <v>1126</v>
      </c>
      <c r="C999" s="22">
        <v>8</v>
      </c>
      <c r="D999" s="23"/>
      <c r="E999" s="11"/>
    </row>
    <row r="1000" spans="1:5" ht="17" x14ac:dyDescent="0.2">
      <c r="A1000" s="18">
        <v>611620</v>
      </c>
      <c r="B1000" s="19" t="s">
        <v>1127</v>
      </c>
      <c r="C1000" s="22">
        <v>8</v>
      </c>
      <c r="D1000" s="23"/>
      <c r="E1000" s="11"/>
    </row>
    <row r="1001" spans="1:5" ht="17" x14ac:dyDescent="0.2">
      <c r="A1001" s="18">
        <v>611630</v>
      </c>
      <c r="B1001" s="19" t="s">
        <v>1128</v>
      </c>
      <c r="C1001" s="22">
        <v>12</v>
      </c>
      <c r="D1001" s="23"/>
      <c r="E1001" s="11"/>
    </row>
    <row r="1002" spans="1:5" ht="17" x14ac:dyDescent="0.2">
      <c r="A1002" s="18">
        <v>611691</v>
      </c>
      <c r="B1002" s="19" t="s">
        <v>1129</v>
      </c>
      <c r="C1002" s="22">
        <v>8</v>
      </c>
      <c r="D1002" s="23"/>
      <c r="E1002" s="11"/>
    </row>
    <row r="1003" spans="1:5" ht="17" x14ac:dyDescent="0.2">
      <c r="A1003" s="18">
        <v>611692</v>
      </c>
      <c r="B1003" s="19" t="s">
        <v>1130</v>
      </c>
      <c r="C1003" s="22">
        <v>8</v>
      </c>
      <c r="D1003" s="23"/>
      <c r="E1003" s="11"/>
    </row>
    <row r="1004" spans="1:5" ht="17" x14ac:dyDescent="0.2">
      <c r="A1004" s="18">
        <v>611699</v>
      </c>
      <c r="B1004" s="19" t="s">
        <v>1131</v>
      </c>
      <c r="C1004" s="22">
        <v>12</v>
      </c>
      <c r="D1004" s="23"/>
      <c r="E1004" s="11"/>
    </row>
    <row r="1005" spans="1:5" ht="17" x14ac:dyDescent="0.2">
      <c r="A1005" s="18">
        <v>611710</v>
      </c>
      <c r="B1005" s="19" t="s">
        <v>246</v>
      </c>
      <c r="C1005" s="22">
        <v>16.5</v>
      </c>
      <c r="D1005" s="23"/>
      <c r="E1005" s="11"/>
    </row>
    <row r="1006" spans="1:5" ht="17" x14ac:dyDescent="0.2">
      <c r="B1006" s="25" t="s">
        <v>1132</v>
      </c>
      <c r="C1006" s="22"/>
      <c r="D1006" s="26"/>
      <c r="E1006" s="11"/>
    </row>
    <row r="1007" spans="1:5" x14ac:dyDescent="0.2">
      <c r="A1007" s="13" t="s">
        <v>1133</v>
      </c>
      <c r="B1007" s="29"/>
      <c r="C1007" s="22"/>
      <c r="D1007" s="23"/>
      <c r="E1007" s="11"/>
    </row>
    <row r="1008" spans="1:5" ht="17" x14ac:dyDescent="0.2">
      <c r="A1008" s="18">
        <v>621111</v>
      </c>
      <c r="B1008" s="19" t="s">
        <v>1134</v>
      </c>
      <c r="C1008" s="22">
        <v>12</v>
      </c>
      <c r="D1008" s="23"/>
      <c r="E1008" s="11"/>
    </row>
    <row r="1009" spans="1:5" ht="17" x14ac:dyDescent="0.2">
      <c r="A1009" s="18">
        <v>621112</v>
      </c>
      <c r="B1009" s="19" t="s">
        <v>1135</v>
      </c>
      <c r="C1009" s="22">
        <v>12</v>
      </c>
      <c r="D1009" s="23"/>
      <c r="E1009" s="11"/>
    </row>
    <row r="1010" spans="1:5" ht="17" x14ac:dyDescent="0.2">
      <c r="A1010" s="18">
        <v>621210</v>
      </c>
      <c r="B1010" s="19" t="s">
        <v>1136</v>
      </c>
      <c r="C1010" s="22">
        <v>8</v>
      </c>
      <c r="D1010" s="23"/>
      <c r="E1010" s="11"/>
    </row>
    <row r="1011" spans="1:5" ht="17" x14ac:dyDescent="0.2">
      <c r="A1011" s="18">
        <v>621310</v>
      </c>
      <c r="B1011" s="19" t="s">
        <v>1137</v>
      </c>
      <c r="C1011" s="22">
        <v>8</v>
      </c>
      <c r="D1011" s="23"/>
      <c r="E1011" s="11"/>
    </row>
    <row r="1012" spans="1:5" ht="17" x14ac:dyDescent="0.2">
      <c r="A1012" s="18">
        <v>621320</v>
      </c>
      <c r="B1012" s="19" t="s">
        <v>247</v>
      </c>
      <c r="C1012" s="22">
        <v>8</v>
      </c>
      <c r="D1012" s="23"/>
      <c r="E1012" s="11"/>
    </row>
    <row r="1013" spans="1:5" ht="17" x14ac:dyDescent="0.2">
      <c r="A1013" s="18">
        <v>621330</v>
      </c>
      <c r="B1013" s="19" t="s">
        <v>1138</v>
      </c>
      <c r="C1013" s="22">
        <v>8</v>
      </c>
      <c r="D1013" s="23"/>
      <c r="E1013" s="11"/>
    </row>
    <row r="1014" spans="1:5" ht="34" x14ac:dyDescent="0.2">
      <c r="A1014" s="18">
        <v>621340</v>
      </c>
      <c r="B1014" s="19" t="s">
        <v>1139</v>
      </c>
      <c r="C1014" s="22">
        <v>8</v>
      </c>
      <c r="D1014" s="23"/>
      <c r="E1014" s="11"/>
    </row>
    <row r="1015" spans="1:5" ht="17" x14ac:dyDescent="0.2">
      <c r="A1015" s="18">
        <v>621391</v>
      </c>
      <c r="B1015" s="19" t="s">
        <v>1140</v>
      </c>
      <c r="C1015" s="22">
        <v>8</v>
      </c>
      <c r="D1015" s="23"/>
      <c r="E1015" s="11"/>
    </row>
    <row r="1016" spans="1:5" ht="17" x14ac:dyDescent="0.2">
      <c r="A1016" s="18">
        <v>621399</v>
      </c>
      <c r="B1016" s="19" t="s">
        <v>1141</v>
      </c>
      <c r="C1016" s="22">
        <v>8</v>
      </c>
      <c r="D1016" s="23"/>
      <c r="E1016" s="11"/>
    </row>
    <row r="1017" spans="1:5" ht="17" x14ac:dyDescent="0.2">
      <c r="A1017" s="18">
        <v>621410</v>
      </c>
      <c r="B1017" s="19" t="s">
        <v>1142</v>
      </c>
      <c r="C1017" s="22">
        <v>12</v>
      </c>
      <c r="D1017" s="23"/>
      <c r="E1017" s="11"/>
    </row>
    <row r="1018" spans="1:5" ht="17" x14ac:dyDescent="0.2">
      <c r="A1018" s="18">
        <v>621420</v>
      </c>
      <c r="B1018" s="19" t="s">
        <v>1143</v>
      </c>
      <c r="C1018" s="22">
        <v>16.5</v>
      </c>
      <c r="D1018" s="23"/>
      <c r="E1018" s="11"/>
    </row>
    <row r="1019" spans="1:5" ht="17" x14ac:dyDescent="0.2">
      <c r="A1019" s="18">
        <v>621491</v>
      </c>
      <c r="B1019" s="19" t="s">
        <v>1144</v>
      </c>
      <c r="C1019" s="22">
        <v>35</v>
      </c>
      <c r="D1019" s="23"/>
      <c r="E1019" s="11"/>
    </row>
    <row r="1020" spans="1:5" ht="17" x14ac:dyDescent="0.2">
      <c r="A1020" s="18">
        <v>621492</v>
      </c>
      <c r="B1020" s="19" t="s">
        <v>1145</v>
      </c>
      <c r="C1020" s="22">
        <v>41.5</v>
      </c>
      <c r="D1020" s="23"/>
      <c r="E1020" s="11"/>
    </row>
    <row r="1021" spans="1:5" ht="17" x14ac:dyDescent="0.2">
      <c r="A1021" s="18">
        <v>621493</v>
      </c>
      <c r="B1021" s="19" t="s">
        <v>1146</v>
      </c>
      <c r="C1021" s="22">
        <v>16.5</v>
      </c>
      <c r="D1021" s="23"/>
      <c r="E1021" s="11"/>
    </row>
    <row r="1022" spans="1:5" ht="17" x14ac:dyDescent="0.2">
      <c r="A1022" s="18">
        <v>621498</v>
      </c>
      <c r="B1022" s="19" t="s">
        <v>1147</v>
      </c>
      <c r="C1022" s="22">
        <v>22</v>
      </c>
      <c r="D1022" s="23"/>
      <c r="E1022" s="11"/>
    </row>
    <row r="1023" spans="1:5" ht="17" x14ac:dyDescent="0.2">
      <c r="A1023" s="18">
        <v>621511</v>
      </c>
      <c r="B1023" s="19" t="s">
        <v>1148</v>
      </c>
      <c r="C1023" s="22">
        <v>35</v>
      </c>
      <c r="D1023" s="23"/>
      <c r="E1023" s="11"/>
    </row>
    <row r="1024" spans="1:5" ht="17" x14ac:dyDescent="0.2">
      <c r="A1024" s="18">
        <v>621512</v>
      </c>
      <c r="B1024" s="19" t="s">
        <v>1149</v>
      </c>
      <c r="C1024" s="22">
        <v>16.5</v>
      </c>
      <c r="D1024" s="23"/>
      <c r="E1024" s="11"/>
    </row>
    <row r="1025" spans="1:5" ht="17" x14ac:dyDescent="0.2">
      <c r="A1025" s="18">
        <v>621610</v>
      </c>
      <c r="B1025" s="19" t="s">
        <v>248</v>
      </c>
      <c r="C1025" s="22">
        <v>16.5</v>
      </c>
      <c r="D1025" s="23"/>
      <c r="E1025" s="11"/>
    </row>
    <row r="1026" spans="1:5" ht="17" x14ac:dyDescent="0.2">
      <c r="A1026" s="18">
        <v>621910</v>
      </c>
      <c r="B1026" s="19" t="s">
        <v>1150</v>
      </c>
      <c r="C1026" s="22">
        <v>16.5</v>
      </c>
      <c r="D1026" s="23"/>
      <c r="E1026" s="11"/>
    </row>
    <row r="1027" spans="1:5" ht="17" x14ac:dyDescent="0.2">
      <c r="A1027" s="18">
        <v>621991</v>
      </c>
      <c r="B1027" s="19" t="s">
        <v>1151</v>
      </c>
      <c r="C1027" s="22">
        <v>35</v>
      </c>
      <c r="D1027" s="23"/>
      <c r="E1027" s="11"/>
    </row>
    <row r="1028" spans="1:5" ht="17" x14ac:dyDescent="0.2">
      <c r="A1028" s="18">
        <v>621999</v>
      </c>
      <c r="B1028" s="19" t="s">
        <v>1152</v>
      </c>
      <c r="C1028" s="22">
        <v>16.5</v>
      </c>
      <c r="D1028" s="23"/>
      <c r="E1028" s="11"/>
    </row>
    <row r="1029" spans="1:5" x14ac:dyDescent="0.2">
      <c r="A1029" s="13" t="s">
        <v>1153</v>
      </c>
      <c r="B1029" s="29"/>
      <c r="C1029" s="22"/>
      <c r="D1029" s="23"/>
      <c r="E1029" s="11"/>
    </row>
    <row r="1030" spans="1:5" ht="19.5" customHeight="1" x14ac:dyDescent="0.2">
      <c r="A1030" s="18">
        <v>622110</v>
      </c>
      <c r="B1030" s="19" t="s">
        <v>1154</v>
      </c>
      <c r="C1030" s="22">
        <v>41.5</v>
      </c>
      <c r="D1030" s="23"/>
      <c r="E1030" s="11"/>
    </row>
    <row r="1031" spans="1:5" ht="17" x14ac:dyDescent="0.2">
      <c r="A1031" s="18">
        <v>622210</v>
      </c>
      <c r="B1031" s="19" t="s">
        <v>1155</v>
      </c>
      <c r="C1031" s="22">
        <v>41.5</v>
      </c>
      <c r="D1031" s="23"/>
      <c r="E1031" s="11"/>
    </row>
    <row r="1032" spans="1:5" ht="34" x14ac:dyDescent="0.2">
      <c r="A1032" s="18">
        <v>622310</v>
      </c>
      <c r="B1032" s="19" t="s">
        <v>1156</v>
      </c>
      <c r="C1032" s="22">
        <v>41.5</v>
      </c>
      <c r="D1032" s="23"/>
      <c r="E1032" s="11"/>
    </row>
    <row r="1033" spans="1:5" x14ac:dyDescent="0.2">
      <c r="A1033" s="13" t="s">
        <v>1157</v>
      </c>
      <c r="B1033" s="29"/>
      <c r="C1033" s="22"/>
      <c r="D1033" s="23"/>
      <c r="E1033" s="11"/>
    </row>
    <row r="1034" spans="1:5" ht="17" x14ac:dyDescent="0.2">
      <c r="A1034" s="18">
        <v>623110</v>
      </c>
      <c r="B1034" s="19" t="s">
        <v>1158</v>
      </c>
      <c r="C1034" s="22">
        <v>30</v>
      </c>
      <c r="D1034" s="23"/>
      <c r="E1034" s="11"/>
    </row>
    <row r="1035" spans="1:5" ht="34" x14ac:dyDescent="0.2">
      <c r="A1035" s="18">
        <v>623210</v>
      </c>
      <c r="B1035" s="19" t="s">
        <v>1159</v>
      </c>
      <c r="C1035" s="22">
        <v>16.5</v>
      </c>
      <c r="D1035" s="23"/>
      <c r="E1035" s="11"/>
    </row>
    <row r="1036" spans="1:5" ht="17" x14ac:dyDescent="0.2">
      <c r="A1036" s="18">
        <v>623220</v>
      </c>
      <c r="B1036" s="19" t="s">
        <v>1160</v>
      </c>
      <c r="C1036" s="22">
        <v>16.5</v>
      </c>
      <c r="D1036" s="23"/>
      <c r="E1036" s="11"/>
    </row>
    <row r="1037" spans="1:5" ht="17" x14ac:dyDescent="0.2">
      <c r="A1037" s="18">
        <v>623311</v>
      </c>
      <c r="B1037" s="19" t="s">
        <v>1161</v>
      </c>
      <c r="C1037" s="22">
        <v>30</v>
      </c>
      <c r="D1037" s="23"/>
      <c r="E1037" s="11"/>
    </row>
    <row r="1038" spans="1:5" ht="17" x14ac:dyDescent="0.2">
      <c r="A1038" s="18">
        <v>623312</v>
      </c>
      <c r="B1038" s="19" t="s">
        <v>1162</v>
      </c>
      <c r="C1038" s="22">
        <v>12</v>
      </c>
      <c r="D1038" s="23"/>
      <c r="E1038" s="11"/>
    </row>
    <row r="1039" spans="1:5" ht="17" x14ac:dyDescent="0.2">
      <c r="A1039" s="18">
        <v>623990</v>
      </c>
      <c r="B1039" s="19" t="s">
        <v>1163</v>
      </c>
      <c r="C1039" s="22">
        <v>12</v>
      </c>
      <c r="D1039" s="23"/>
      <c r="E1039" s="11"/>
    </row>
    <row r="1040" spans="1:5" x14ac:dyDescent="0.2">
      <c r="A1040" s="13" t="s">
        <v>1164</v>
      </c>
      <c r="B1040" s="29"/>
      <c r="C1040" s="14"/>
      <c r="D1040" s="23"/>
      <c r="E1040" s="11"/>
    </row>
    <row r="1041" spans="1:5" ht="17" x14ac:dyDescent="0.2">
      <c r="A1041" s="18">
        <v>624110</v>
      </c>
      <c r="B1041" s="19" t="s">
        <v>1165</v>
      </c>
      <c r="C1041" s="22">
        <v>12</v>
      </c>
      <c r="D1041" s="23"/>
      <c r="E1041" s="11"/>
    </row>
    <row r="1042" spans="1:5" ht="17" x14ac:dyDescent="0.2">
      <c r="A1042" s="18">
        <v>624120</v>
      </c>
      <c r="B1042" s="19" t="s">
        <v>1166</v>
      </c>
      <c r="C1042" s="22">
        <v>12</v>
      </c>
      <c r="D1042" s="23"/>
      <c r="E1042" s="11"/>
    </row>
    <row r="1043" spans="1:5" ht="17" x14ac:dyDescent="0.2">
      <c r="A1043" s="18">
        <v>624190</v>
      </c>
      <c r="B1043" s="19" t="s">
        <v>1167</v>
      </c>
      <c r="C1043" s="22">
        <v>12</v>
      </c>
      <c r="D1043" s="23"/>
      <c r="E1043" s="11"/>
    </row>
    <row r="1044" spans="1:5" ht="17" x14ac:dyDescent="0.2">
      <c r="A1044" s="18">
        <v>624210</v>
      </c>
      <c r="B1044" s="19" t="s">
        <v>1168</v>
      </c>
      <c r="C1044" s="22">
        <v>12</v>
      </c>
      <c r="D1044" s="23"/>
      <c r="E1044" s="11"/>
    </row>
    <row r="1045" spans="1:5" ht="17" x14ac:dyDescent="0.2">
      <c r="A1045" s="18">
        <v>624221</v>
      </c>
      <c r="B1045" s="19" t="s">
        <v>1169</v>
      </c>
      <c r="C1045" s="22">
        <v>12</v>
      </c>
      <c r="D1045" s="23"/>
      <c r="E1045" s="11"/>
    </row>
    <row r="1046" spans="1:5" ht="17" x14ac:dyDescent="0.2">
      <c r="A1046" s="18">
        <v>624229</v>
      </c>
      <c r="B1046" s="19" t="s">
        <v>1170</v>
      </c>
      <c r="C1046" s="22">
        <v>16.5</v>
      </c>
      <c r="D1046" s="23"/>
      <c r="E1046" s="11"/>
    </row>
    <row r="1047" spans="1:5" ht="17" x14ac:dyDescent="0.2">
      <c r="A1047" s="18">
        <v>624230</v>
      </c>
      <c r="B1047" s="19" t="s">
        <v>1171</v>
      </c>
      <c r="C1047" s="22">
        <v>35</v>
      </c>
      <c r="D1047" s="23"/>
      <c r="E1047" s="11"/>
    </row>
    <row r="1048" spans="1:5" ht="17" x14ac:dyDescent="0.2">
      <c r="A1048" s="18">
        <v>624310</v>
      </c>
      <c r="B1048" s="19" t="s">
        <v>1172</v>
      </c>
      <c r="C1048" s="22">
        <v>12</v>
      </c>
      <c r="D1048" s="23"/>
      <c r="E1048" s="11"/>
    </row>
    <row r="1049" spans="1:5" ht="17" x14ac:dyDescent="0.2">
      <c r="A1049" s="18">
        <v>624410</v>
      </c>
      <c r="B1049" s="19" t="s">
        <v>1173</v>
      </c>
      <c r="C1049" s="22">
        <v>8</v>
      </c>
      <c r="D1049" s="23"/>
      <c r="E1049" s="11"/>
    </row>
    <row r="1050" spans="1:5" ht="17" x14ac:dyDescent="0.2">
      <c r="B1050" s="25" t="s">
        <v>1174</v>
      </c>
      <c r="C1050" s="22"/>
      <c r="D1050" s="26"/>
      <c r="E1050" s="11"/>
    </row>
    <row r="1051" spans="1:5" x14ac:dyDescent="0.2">
      <c r="A1051" s="13" t="s">
        <v>1175</v>
      </c>
      <c r="B1051" s="29"/>
      <c r="C1051" s="22"/>
      <c r="D1051" s="23"/>
      <c r="E1051" s="11"/>
    </row>
    <row r="1052" spans="1:5" ht="17" x14ac:dyDescent="0.2">
      <c r="A1052" s="18">
        <v>711110</v>
      </c>
      <c r="B1052" s="19" t="s">
        <v>1176</v>
      </c>
      <c r="C1052" s="22">
        <v>22</v>
      </c>
      <c r="D1052" s="23"/>
      <c r="E1052" s="11"/>
    </row>
    <row r="1053" spans="1:5" ht="17" x14ac:dyDescent="0.2">
      <c r="A1053" s="18">
        <v>711120</v>
      </c>
      <c r="B1053" s="19" t="s">
        <v>1177</v>
      </c>
      <c r="C1053" s="22">
        <v>12</v>
      </c>
      <c r="D1053" s="23"/>
      <c r="E1053" s="11"/>
    </row>
    <row r="1054" spans="1:5" ht="17" x14ac:dyDescent="0.2">
      <c r="A1054" s="18">
        <v>711130</v>
      </c>
      <c r="B1054" s="19" t="s">
        <v>1178</v>
      </c>
      <c r="C1054" s="22">
        <v>12</v>
      </c>
      <c r="D1054" s="23"/>
      <c r="E1054" s="11"/>
    </row>
    <row r="1055" spans="1:5" ht="17" x14ac:dyDescent="0.2">
      <c r="A1055" s="18">
        <v>711190</v>
      </c>
      <c r="B1055" s="19" t="s">
        <v>1179</v>
      </c>
      <c r="C1055" s="22">
        <v>30</v>
      </c>
      <c r="D1055" s="23"/>
      <c r="E1055" s="11"/>
    </row>
    <row r="1056" spans="1:5" ht="17" x14ac:dyDescent="0.2">
      <c r="A1056" s="18">
        <v>711211</v>
      </c>
      <c r="B1056" s="19" t="s">
        <v>1180</v>
      </c>
      <c r="C1056" s="22">
        <v>41.5</v>
      </c>
      <c r="D1056" s="23"/>
      <c r="E1056" s="11"/>
    </row>
    <row r="1057" spans="1:5" ht="17" x14ac:dyDescent="0.2">
      <c r="A1057" s="18">
        <v>711212</v>
      </c>
      <c r="B1057" s="19" t="s">
        <v>1181</v>
      </c>
      <c r="C1057" s="22">
        <v>41.5</v>
      </c>
      <c r="D1057" s="23"/>
      <c r="E1057" s="11"/>
    </row>
    <row r="1058" spans="1:5" ht="17" x14ac:dyDescent="0.2">
      <c r="A1058" s="18">
        <v>711219</v>
      </c>
      <c r="B1058" s="19" t="s">
        <v>1182</v>
      </c>
      <c r="C1058" s="22">
        <v>12</v>
      </c>
      <c r="D1058" s="23"/>
      <c r="E1058" s="11"/>
    </row>
    <row r="1059" spans="1:5" ht="32.25" customHeight="1" x14ac:dyDescent="0.2">
      <c r="A1059" s="18">
        <v>711310</v>
      </c>
      <c r="B1059" s="19" t="s">
        <v>1183</v>
      </c>
      <c r="C1059" s="22">
        <v>35</v>
      </c>
      <c r="D1059" s="23"/>
      <c r="E1059" s="11"/>
    </row>
    <row r="1060" spans="1:5" ht="34" x14ac:dyDescent="0.2">
      <c r="A1060" s="18">
        <v>711320</v>
      </c>
      <c r="B1060" s="19" t="s">
        <v>1184</v>
      </c>
      <c r="C1060" s="22">
        <v>16.5</v>
      </c>
      <c r="D1060" s="23"/>
      <c r="E1060" s="11"/>
    </row>
    <row r="1061" spans="1:5" ht="34" x14ac:dyDescent="0.2">
      <c r="A1061" s="18">
        <v>711410</v>
      </c>
      <c r="B1061" s="19" t="s">
        <v>1185</v>
      </c>
      <c r="C1061" s="22">
        <v>12</v>
      </c>
      <c r="D1061" s="23"/>
      <c r="E1061" s="11"/>
    </row>
    <row r="1062" spans="1:5" ht="17" x14ac:dyDescent="0.2">
      <c r="A1062" s="18">
        <v>711510</v>
      </c>
      <c r="B1062" s="19" t="s">
        <v>1186</v>
      </c>
      <c r="C1062" s="22">
        <v>8</v>
      </c>
      <c r="D1062" s="23"/>
      <c r="E1062" s="11"/>
    </row>
    <row r="1063" spans="1:5" x14ac:dyDescent="0.2">
      <c r="A1063" s="13" t="s">
        <v>1187</v>
      </c>
      <c r="B1063" s="29"/>
      <c r="C1063" s="22"/>
      <c r="D1063" s="23"/>
      <c r="E1063" s="11"/>
    </row>
    <row r="1064" spans="1:5" ht="17" x14ac:dyDescent="0.2">
      <c r="A1064" s="18">
        <v>712110</v>
      </c>
      <c r="B1064" s="19" t="s">
        <v>1188</v>
      </c>
      <c r="C1064" s="22">
        <v>30</v>
      </c>
      <c r="D1064" s="23"/>
      <c r="E1064" s="11"/>
    </row>
    <row r="1065" spans="1:5" ht="17" x14ac:dyDescent="0.2">
      <c r="A1065" s="18">
        <v>712120</v>
      </c>
      <c r="B1065" s="19" t="s">
        <v>249</v>
      </c>
      <c r="C1065" s="22">
        <v>8</v>
      </c>
      <c r="D1065" s="23"/>
      <c r="E1065" s="11"/>
    </row>
    <row r="1066" spans="1:5" ht="17" x14ac:dyDescent="0.2">
      <c r="A1066" s="18">
        <v>712130</v>
      </c>
      <c r="B1066" s="19" t="s">
        <v>1189</v>
      </c>
      <c r="C1066" s="22">
        <v>30</v>
      </c>
      <c r="D1066" s="23"/>
      <c r="E1066" s="11"/>
    </row>
    <row r="1067" spans="1:5" ht="17" x14ac:dyDescent="0.2">
      <c r="A1067" s="18">
        <v>712190</v>
      </c>
      <c r="B1067" s="19" t="s">
        <v>1190</v>
      </c>
      <c r="C1067" s="22">
        <v>8</v>
      </c>
      <c r="D1067" s="23"/>
      <c r="E1067" s="11"/>
    </row>
    <row r="1068" spans="1:5" x14ac:dyDescent="0.2">
      <c r="A1068" s="13" t="s">
        <v>1191</v>
      </c>
      <c r="B1068" s="29"/>
      <c r="C1068" s="22"/>
      <c r="D1068" s="23"/>
      <c r="E1068" s="11"/>
    </row>
    <row r="1069" spans="1:5" ht="17" x14ac:dyDescent="0.2">
      <c r="A1069" s="18">
        <v>713110</v>
      </c>
      <c r="B1069" s="19" t="s">
        <v>1192</v>
      </c>
      <c r="C1069" s="22">
        <v>41.5</v>
      </c>
      <c r="D1069" s="23"/>
      <c r="E1069" s="11"/>
    </row>
    <row r="1070" spans="1:5" ht="17" x14ac:dyDescent="0.2">
      <c r="A1070" s="18">
        <v>713120</v>
      </c>
      <c r="B1070" s="19" t="s">
        <v>250</v>
      </c>
      <c r="C1070" s="22">
        <v>8</v>
      </c>
      <c r="D1070" s="23"/>
      <c r="E1070" s="11"/>
    </row>
    <row r="1071" spans="1:5" ht="17" x14ac:dyDescent="0.2">
      <c r="A1071" s="18">
        <v>713210</v>
      </c>
      <c r="B1071" s="19" t="s">
        <v>251</v>
      </c>
      <c r="C1071" s="22">
        <v>30</v>
      </c>
      <c r="D1071" s="23"/>
      <c r="E1071" s="11"/>
    </row>
    <row r="1072" spans="1:5" ht="17" x14ac:dyDescent="0.2">
      <c r="A1072" s="18">
        <v>713290</v>
      </c>
      <c r="B1072" s="19" t="s">
        <v>1193</v>
      </c>
      <c r="C1072" s="22">
        <v>35</v>
      </c>
      <c r="D1072" s="23"/>
      <c r="E1072" s="11"/>
    </row>
    <row r="1073" spans="1:5" ht="17" x14ac:dyDescent="0.2">
      <c r="A1073" s="18">
        <v>713910</v>
      </c>
      <c r="B1073" s="19" t="s">
        <v>252</v>
      </c>
      <c r="C1073" s="22">
        <v>16.5</v>
      </c>
      <c r="D1073" s="23"/>
      <c r="E1073" s="11"/>
    </row>
    <row r="1074" spans="1:5" ht="17" x14ac:dyDescent="0.2">
      <c r="A1074" s="18">
        <v>713920</v>
      </c>
      <c r="B1074" s="19" t="s">
        <v>253</v>
      </c>
      <c r="C1074" s="22">
        <v>30</v>
      </c>
      <c r="D1074" s="23"/>
      <c r="E1074" s="11"/>
    </row>
    <row r="1075" spans="1:5" ht="17" x14ac:dyDescent="0.2">
      <c r="A1075" s="18">
        <v>713930</v>
      </c>
      <c r="B1075" s="19" t="s">
        <v>254</v>
      </c>
      <c r="C1075" s="22">
        <v>8</v>
      </c>
      <c r="D1075" s="23"/>
      <c r="E1075" s="11"/>
    </row>
    <row r="1076" spans="1:5" ht="17" x14ac:dyDescent="0.2">
      <c r="A1076" s="18">
        <v>713940</v>
      </c>
      <c r="B1076" s="19" t="s">
        <v>1194</v>
      </c>
      <c r="C1076" s="22">
        <v>8</v>
      </c>
      <c r="D1076" s="23"/>
      <c r="E1076" s="11"/>
    </row>
    <row r="1077" spans="1:5" ht="19.5" customHeight="1" x14ac:dyDescent="0.2">
      <c r="A1077" s="18">
        <v>713950</v>
      </c>
      <c r="B1077" s="19" t="s">
        <v>255</v>
      </c>
      <c r="C1077" s="22">
        <v>8</v>
      </c>
      <c r="D1077" s="23"/>
      <c r="E1077" s="11"/>
    </row>
    <row r="1078" spans="1:5" ht="17" x14ac:dyDescent="0.2">
      <c r="A1078" s="18">
        <v>713990</v>
      </c>
      <c r="B1078" s="19" t="s">
        <v>1195</v>
      </c>
      <c r="C1078" s="22">
        <v>8</v>
      </c>
      <c r="D1078" s="23"/>
      <c r="E1078" s="11"/>
    </row>
    <row r="1079" spans="1:5" ht="17" x14ac:dyDescent="0.2">
      <c r="B1079" s="25" t="s">
        <v>1196</v>
      </c>
      <c r="C1079" s="22"/>
      <c r="D1079" s="26"/>
      <c r="E1079" s="11"/>
    </row>
    <row r="1080" spans="1:5" x14ac:dyDescent="0.2">
      <c r="A1080" s="13" t="s">
        <v>1197</v>
      </c>
      <c r="B1080" s="29"/>
      <c r="C1080" s="22"/>
      <c r="D1080" s="23"/>
      <c r="E1080" s="11"/>
    </row>
    <row r="1081" spans="1:5" ht="17" x14ac:dyDescent="0.2">
      <c r="A1081" s="18">
        <v>721110</v>
      </c>
      <c r="B1081" s="19" t="s">
        <v>1198</v>
      </c>
      <c r="C1081" s="22">
        <v>35</v>
      </c>
      <c r="D1081" s="23"/>
      <c r="E1081" s="11"/>
    </row>
    <row r="1082" spans="1:5" ht="17" x14ac:dyDescent="0.2">
      <c r="A1082" s="18">
        <v>721120</v>
      </c>
      <c r="B1082" s="19" t="s">
        <v>256</v>
      </c>
      <c r="C1082" s="22">
        <v>35</v>
      </c>
      <c r="D1082" s="23"/>
      <c r="E1082" s="11"/>
    </row>
    <row r="1083" spans="1:5" ht="17" x14ac:dyDescent="0.2">
      <c r="A1083" s="18">
        <v>721191</v>
      </c>
      <c r="B1083" s="19" t="s">
        <v>1199</v>
      </c>
      <c r="C1083" s="22">
        <v>8</v>
      </c>
      <c r="D1083" s="23"/>
      <c r="E1083" s="11"/>
    </row>
    <row r="1084" spans="1:5" ht="17" x14ac:dyDescent="0.2">
      <c r="A1084" s="18">
        <v>721199</v>
      </c>
      <c r="B1084" s="19" t="s">
        <v>1200</v>
      </c>
      <c r="C1084" s="22">
        <v>8</v>
      </c>
      <c r="D1084" s="23"/>
      <c r="E1084" s="11"/>
    </row>
    <row r="1085" spans="1:5" ht="17" x14ac:dyDescent="0.2">
      <c r="A1085" s="18">
        <v>721211</v>
      </c>
      <c r="B1085" s="19" t="s">
        <v>1201</v>
      </c>
      <c r="C1085" s="22">
        <v>8</v>
      </c>
      <c r="D1085" s="23"/>
      <c r="E1085" s="11"/>
    </row>
    <row r="1086" spans="1:5" ht="17" x14ac:dyDescent="0.2">
      <c r="A1086" s="18">
        <v>721214</v>
      </c>
      <c r="B1086" s="19" t="s">
        <v>1202</v>
      </c>
      <c r="C1086" s="22">
        <v>8</v>
      </c>
      <c r="D1086" s="23"/>
      <c r="E1086" s="11"/>
    </row>
    <row r="1087" spans="1:5" ht="34" x14ac:dyDescent="0.2">
      <c r="A1087" s="39">
        <v>721310</v>
      </c>
      <c r="B1087" s="40" t="s">
        <v>1299</v>
      </c>
      <c r="C1087" s="51">
        <v>8</v>
      </c>
      <c r="D1087" s="23"/>
      <c r="E1087" s="11"/>
    </row>
    <row r="1088" spans="1:5" x14ac:dyDescent="0.2">
      <c r="A1088" s="13" t="s">
        <v>1204</v>
      </c>
      <c r="B1088" s="29"/>
      <c r="C1088" s="22"/>
      <c r="D1088" s="23"/>
      <c r="E1088" s="11"/>
    </row>
    <row r="1089" spans="1:5" ht="17" x14ac:dyDescent="0.2">
      <c r="A1089" s="18">
        <v>722310</v>
      </c>
      <c r="B1089" s="19" t="s">
        <v>257</v>
      </c>
      <c r="C1089" s="22">
        <v>41.5</v>
      </c>
      <c r="D1089" s="23"/>
      <c r="E1089" s="11"/>
    </row>
    <row r="1090" spans="1:5" ht="17" x14ac:dyDescent="0.2">
      <c r="A1090" s="18">
        <v>722320</v>
      </c>
      <c r="B1090" s="19" t="s">
        <v>258</v>
      </c>
      <c r="C1090" s="22">
        <v>8</v>
      </c>
      <c r="D1090" s="23"/>
      <c r="E1090" s="11"/>
    </row>
    <row r="1091" spans="1:5" ht="17" x14ac:dyDescent="0.2">
      <c r="A1091" s="18">
        <v>722330</v>
      </c>
      <c r="B1091" s="19" t="s">
        <v>259</v>
      </c>
      <c r="C1091" s="22">
        <v>8</v>
      </c>
      <c r="D1091" s="23"/>
      <c r="E1091" s="11"/>
    </row>
    <row r="1092" spans="1:5" ht="17" x14ac:dyDescent="0.2">
      <c r="A1092" s="18">
        <v>722410</v>
      </c>
      <c r="B1092" s="19" t="s">
        <v>1205</v>
      </c>
      <c r="C1092" s="22">
        <v>8</v>
      </c>
      <c r="D1092" s="23"/>
      <c r="E1092" s="11"/>
    </row>
    <row r="1093" spans="1:5" ht="17" x14ac:dyDescent="0.2">
      <c r="A1093" s="18">
        <v>722511</v>
      </c>
      <c r="B1093" s="19" t="s">
        <v>1206</v>
      </c>
      <c r="C1093" s="22">
        <v>8</v>
      </c>
      <c r="D1093" s="23"/>
      <c r="E1093" s="11"/>
    </row>
    <row r="1094" spans="1:5" ht="17" x14ac:dyDescent="0.2">
      <c r="A1094" s="18">
        <v>722513</v>
      </c>
      <c r="B1094" s="19" t="s">
        <v>1207</v>
      </c>
      <c r="C1094" s="22">
        <v>12</v>
      </c>
      <c r="D1094" s="23"/>
      <c r="E1094" s="11"/>
    </row>
    <row r="1095" spans="1:5" ht="17" x14ac:dyDescent="0.2">
      <c r="A1095" s="18">
        <v>722514</v>
      </c>
      <c r="B1095" s="19" t="s">
        <v>1208</v>
      </c>
      <c r="C1095" s="22">
        <v>30</v>
      </c>
      <c r="D1095" s="23"/>
      <c r="E1095" s="11"/>
    </row>
    <row r="1096" spans="1:5" ht="17" x14ac:dyDescent="0.2">
      <c r="A1096" s="18">
        <v>722515</v>
      </c>
      <c r="B1096" s="19" t="s">
        <v>1209</v>
      </c>
      <c r="C1096" s="22">
        <v>8</v>
      </c>
      <c r="D1096" s="23"/>
      <c r="E1096" s="11"/>
    </row>
    <row r="1097" spans="1:5" ht="17" x14ac:dyDescent="0.2">
      <c r="B1097" s="25" t="s">
        <v>1210</v>
      </c>
      <c r="C1097" s="22"/>
      <c r="D1097" s="26"/>
      <c r="E1097" s="11"/>
    </row>
    <row r="1098" spans="1:5" x14ac:dyDescent="0.2">
      <c r="A1098" s="13" t="s">
        <v>1211</v>
      </c>
      <c r="B1098" s="29"/>
      <c r="C1098" s="22"/>
      <c r="D1098" s="23"/>
      <c r="E1098" s="11"/>
    </row>
    <row r="1099" spans="1:5" ht="17" x14ac:dyDescent="0.2">
      <c r="A1099" s="18">
        <v>811111</v>
      </c>
      <c r="B1099" s="19" t="s">
        <v>1212</v>
      </c>
      <c r="C1099" s="22">
        <v>8</v>
      </c>
      <c r="D1099" s="23"/>
      <c r="E1099" s="11"/>
    </row>
    <row r="1100" spans="1:5" ht="17" x14ac:dyDescent="0.2">
      <c r="A1100" s="18">
        <v>811112</v>
      </c>
      <c r="B1100" s="19" t="s">
        <v>1213</v>
      </c>
      <c r="C1100" s="22">
        <v>8</v>
      </c>
      <c r="D1100" s="23"/>
      <c r="E1100" s="11"/>
    </row>
    <row r="1101" spans="1:5" ht="17" x14ac:dyDescent="0.2">
      <c r="A1101" s="18">
        <v>811113</v>
      </c>
      <c r="B1101" s="19" t="s">
        <v>1214</v>
      </c>
      <c r="C1101" s="22">
        <v>8</v>
      </c>
      <c r="D1101" s="23"/>
      <c r="E1101" s="11"/>
    </row>
    <row r="1102" spans="1:5" ht="34" x14ac:dyDescent="0.2">
      <c r="A1102" s="18">
        <v>811118</v>
      </c>
      <c r="B1102" s="19" t="s">
        <v>1215</v>
      </c>
      <c r="C1102" s="22">
        <v>8</v>
      </c>
      <c r="D1102" s="23"/>
      <c r="E1102" s="11"/>
    </row>
    <row r="1103" spans="1:5" ht="34" x14ac:dyDescent="0.2">
      <c r="A1103" s="18">
        <v>811121</v>
      </c>
      <c r="B1103" s="19" t="s">
        <v>1216</v>
      </c>
      <c r="C1103" s="22">
        <v>8</v>
      </c>
      <c r="D1103" s="23"/>
      <c r="E1103" s="11"/>
    </row>
    <row r="1104" spans="1:5" ht="17" x14ac:dyDescent="0.2">
      <c r="A1104" s="18">
        <v>811122</v>
      </c>
      <c r="B1104" s="19" t="s">
        <v>1217</v>
      </c>
      <c r="C1104" s="22">
        <v>12</v>
      </c>
      <c r="D1104" s="23"/>
      <c r="E1104" s="11"/>
    </row>
    <row r="1105" spans="1:5" ht="17" x14ac:dyDescent="0.2">
      <c r="A1105" s="18">
        <v>811191</v>
      </c>
      <c r="B1105" s="19" t="s">
        <v>1218</v>
      </c>
      <c r="C1105" s="22">
        <v>8</v>
      </c>
      <c r="D1105" s="23"/>
      <c r="E1105" s="11"/>
    </row>
    <row r="1106" spans="1:5" ht="17" x14ac:dyDescent="0.2">
      <c r="A1106" s="18">
        <v>811192</v>
      </c>
      <c r="B1106" s="19" t="s">
        <v>1219</v>
      </c>
      <c r="C1106" s="22">
        <v>8</v>
      </c>
      <c r="D1106" s="23"/>
      <c r="E1106" s="11"/>
    </row>
    <row r="1107" spans="1:5" ht="17" x14ac:dyDescent="0.2">
      <c r="A1107" s="18">
        <v>811198</v>
      </c>
      <c r="B1107" s="19" t="s">
        <v>1220</v>
      </c>
      <c r="C1107" s="22">
        <v>8</v>
      </c>
      <c r="D1107" s="23"/>
      <c r="E1107" s="11"/>
    </row>
    <row r="1108" spans="1:5" ht="17" x14ac:dyDescent="0.2">
      <c r="A1108" s="18">
        <v>811211</v>
      </c>
      <c r="B1108" s="19" t="s">
        <v>1221</v>
      </c>
      <c r="C1108" s="22">
        <v>8</v>
      </c>
      <c r="D1108" s="23"/>
      <c r="E1108" s="11"/>
    </row>
    <row r="1109" spans="1:5" ht="17" x14ac:dyDescent="0.2">
      <c r="A1109" s="18">
        <v>811212</v>
      </c>
      <c r="B1109" s="19" t="s">
        <v>1222</v>
      </c>
      <c r="C1109" s="22">
        <v>30</v>
      </c>
      <c r="D1109" s="23"/>
      <c r="E1109" s="11"/>
    </row>
    <row r="1110" spans="1:5" ht="17" x14ac:dyDescent="0.2">
      <c r="A1110" s="18">
        <v>811213</v>
      </c>
      <c r="B1110" s="19" t="s">
        <v>1223</v>
      </c>
      <c r="C1110" s="22">
        <v>12</v>
      </c>
      <c r="D1110" s="23"/>
      <c r="E1110" s="11"/>
    </row>
    <row r="1111" spans="1:5" ht="34" x14ac:dyDescent="0.2">
      <c r="A1111" s="18">
        <v>811219</v>
      </c>
      <c r="B1111" s="19" t="s">
        <v>1224</v>
      </c>
      <c r="C1111" s="22">
        <v>22</v>
      </c>
      <c r="D1111" s="23"/>
      <c r="E1111" s="11"/>
    </row>
    <row r="1112" spans="1:5" ht="51" x14ac:dyDescent="0.2">
      <c r="A1112" s="18">
        <v>811310</v>
      </c>
      <c r="B1112" s="19" t="s">
        <v>1225</v>
      </c>
      <c r="C1112" s="22">
        <v>8</v>
      </c>
      <c r="D1112" s="23"/>
      <c r="E1112" s="11"/>
    </row>
    <row r="1113" spans="1:5" ht="17" x14ac:dyDescent="0.2">
      <c r="A1113" s="18">
        <v>811411</v>
      </c>
      <c r="B1113" s="19" t="s">
        <v>1226</v>
      </c>
      <c r="C1113" s="22">
        <v>8</v>
      </c>
      <c r="D1113" s="23"/>
      <c r="E1113" s="11"/>
    </row>
    <row r="1114" spans="1:5" ht="17" x14ac:dyDescent="0.2">
      <c r="A1114" s="18">
        <v>811412</v>
      </c>
      <c r="B1114" s="19" t="s">
        <v>1227</v>
      </c>
      <c r="C1114" s="22">
        <v>16.5</v>
      </c>
      <c r="D1114" s="23"/>
      <c r="E1114" s="11"/>
    </row>
    <row r="1115" spans="1:5" ht="17" x14ac:dyDescent="0.2">
      <c r="A1115" s="18">
        <v>811420</v>
      </c>
      <c r="B1115" s="19" t="s">
        <v>260</v>
      </c>
      <c r="C1115" s="22">
        <v>8</v>
      </c>
      <c r="D1115" s="23"/>
      <c r="E1115" s="11"/>
    </row>
    <row r="1116" spans="1:5" ht="17" x14ac:dyDescent="0.2">
      <c r="A1116" s="18">
        <v>811430</v>
      </c>
      <c r="B1116" s="19" t="s">
        <v>261</v>
      </c>
      <c r="C1116" s="22">
        <v>8</v>
      </c>
      <c r="D1116" s="23"/>
      <c r="E1116" s="11"/>
    </row>
    <row r="1117" spans="1:5" ht="34" x14ac:dyDescent="0.2">
      <c r="A1117" s="18">
        <v>811490</v>
      </c>
      <c r="B1117" s="19" t="s">
        <v>1228</v>
      </c>
      <c r="C1117" s="22">
        <v>8</v>
      </c>
      <c r="D1117" s="23"/>
      <c r="E1117" s="11"/>
    </row>
    <row r="1118" spans="1:5" x14ac:dyDescent="0.2">
      <c r="A1118" s="13" t="s">
        <v>1229</v>
      </c>
      <c r="B1118" s="29"/>
      <c r="C1118" s="14"/>
      <c r="D1118" s="23"/>
      <c r="E1118" s="11"/>
    </row>
    <row r="1119" spans="1:5" ht="17" x14ac:dyDescent="0.2">
      <c r="A1119" s="18">
        <v>812111</v>
      </c>
      <c r="B1119" s="19" t="s">
        <v>1230</v>
      </c>
      <c r="C1119" s="22">
        <v>8</v>
      </c>
      <c r="D1119" s="23"/>
      <c r="E1119" s="11"/>
    </row>
    <row r="1120" spans="1:5" ht="17" x14ac:dyDescent="0.2">
      <c r="A1120" s="18">
        <v>812112</v>
      </c>
      <c r="B1120" s="19" t="s">
        <v>1231</v>
      </c>
      <c r="C1120" s="22">
        <v>8</v>
      </c>
      <c r="D1120" s="23"/>
      <c r="E1120" s="11"/>
    </row>
    <row r="1121" spans="1:5" ht="17" x14ac:dyDescent="0.2">
      <c r="A1121" s="18">
        <v>812113</v>
      </c>
      <c r="B1121" s="19" t="s">
        <v>1232</v>
      </c>
      <c r="C1121" s="22">
        <v>8</v>
      </c>
      <c r="D1121" s="23"/>
      <c r="E1121" s="11"/>
    </row>
    <row r="1122" spans="1:5" ht="17" x14ac:dyDescent="0.2">
      <c r="A1122" s="18">
        <v>812191</v>
      </c>
      <c r="B1122" s="19" t="s">
        <v>1233</v>
      </c>
      <c r="C1122" s="22">
        <v>22</v>
      </c>
      <c r="D1122" s="23"/>
      <c r="E1122" s="11"/>
    </row>
    <row r="1123" spans="1:5" ht="17" x14ac:dyDescent="0.2">
      <c r="A1123" s="18">
        <v>812199</v>
      </c>
      <c r="B1123" s="19" t="s">
        <v>1234</v>
      </c>
      <c r="C1123" s="22">
        <v>8</v>
      </c>
      <c r="D1123" s="23"/>
      <c r="E1123" s="11"/>
    </row>
    <row r="1124" spans="1:5" ht="17" x14ac:dyDescent="0.2">
      <c r="A1124" s="18">
        <v>812210</v>
      </c>
      <c r="B1124" s="19" t="s">
        <v>1235</v>
      </c>
      <c r="C1124" s="22">
        <v>8</v>
      </c>
      <c r="D1124" s="23"/>
      <c r="E1124" s="11"/>
    </row>
    <row r="1125" spans="1:5" ht="17" x14ac:dyDescent="0.2">
      <c r="A1125" s="18">
        <v>812220</v>
      </c>
      <c r="B1125" s="19" t="s">
        <v>1236</v>
      </c>
      <c r="C1125" s="22">
        <v>22</v>
      </c>
      <c r="D1125" s="23"/>
      <c r="E1125" s="11"/>
    </row>
    <row r="1126" spans="1:5" ht="17" x14ac:dyDescent="0.2">
      <c r="A1126" s="18">
        <v>812310</v>
      </c>
      <c r="B1126" s="19" t="s">
        <v>1237</v>
      </c>
      <c r="C1126" s="22">
        <v>8</v>
      </c>
      <c r="D1126" s="23"/>
      <c r="E1126" s="11"/>
    </row>
    <row r="1127" spans="1:5" ht="17" x14ac:dyDescent="0.2">
      <c r="A1127" s="18">
        <v>812320</v>
      </c>
      <c r="B1127" s="19" t="s">
        <v>1534</v>
      </c>
      <c r="C1127" s="22">
        <v>6</v>
      </c>
      <c r="D1127" s="23"/>
      <c r="E1127" s="11"/>
    </row>
    <row r="1128" spans="1:5" ht="17" x14ac:dyDescent="0.2">
      <c r="A1128" s="18">
        <v>812331</v>
      </c>
      <c r="B1128" s="19" t="s">
        <v>1239</v>
      </c>
      <c r="C1128" s="22">
        <v>35</v>
      </c>
      <c r="D1128" s="23"/>
      <c r="E1128" s="11"/>
    </row>
    <row r="1129" spans="1:5" ht="19.5" customHeight="1" x14ac:dyDescent="0.2">
      <c r="A1129" s="18">
        <v>812332</v>
      </c>
      <c r="B1129" s="19" t="s">
        <v>1240</v>
      </c>
      <c r="C1129" s="22">
        <v>41.5</v>
      </c>
      <c r="D1129" s="23"/>
      <c r="E1129" s="11"/>
    </row>
    <row r="1130" spans="1:5" ht="16.5" customHeight="1" x14ac:dyDescent="0.2">
      <c r="A1130" s="18">
        <v>812910</v>
      </c>
      <c r="B1130" s="19" t="s">
        <v>1241</v>
      </c>
      <c r="C1130" s="22">
        <v>8</v>
      </c>
      <c r="D1130" s="23"/>
      <c r="E1130" s="11"/>
    </row>
    <row r="1131" spans="1:5" ht="17" x14ac:dyDescent="0.2">
      <c r="A1131" s="18">
        <v>812921</v>
      </c>
      <c r="B1131" s="19" t="s">
        <v>1242</v>
      </c>
      <c r="C1131" s="22">
        <v>22</v>
      </c>
      <c r="D1131" s="23"/>
      <c r="E1131" s="11"/>
    </row>
    <row r="1132" spans="1:5" ht="17" x14ac:dyDescent="0.2">
      <c r="A1132" s="18">
        <v>812922</v>
      </c>
      <c r="B1132" s="19" t="s">
        <v>1243</v>
      </c>
      <c r="C1132" s="22">
        <v>16.5</v>
      </c>
      <c r="D1132" s="23"/>
      <c r="E1132" s="11"/>
    </row>
    <row r="1133" spans="1:5" ht="17" x14ac:dyDescent="0.2">
      <c r="A1133" s="18">
        <v>812930</v>
      </c>
      <c r="B1133" s="19" t="s">
        <v>1244</v>
      </c>
      <c r="C1133" s="22">
        <v>41.5</v>
      </c>
      <c r="D1133" s="23"/>
      <c r="E1133" s="11"/>
    </row>
    <row r="1134" spans="1:5" ht="17" x14ac:dyDescent="0.2">
      <c r="A1134" s="18">
        <v>812990</v>
      </c>
      <c r="B1134" s="19" t="s">
        <v>1245</v>
      </c>
      <c r="C1134" s="22">
        <v>8</v>
      </c>
      <c r="D1134" s="23"/>
      <c r="E1134" s="11"/>
    </row>
    <row r="1135" spans="1:5" x14ac:dyDescent="0.2">
      <c r="A1135" s="13" t="s">
        <v>1246</v>
      </c>
      <c r="B1135" s="29"/>
      <c r="C1135" s="22"/>
      <c r="D1135" s="23"/>
      <c r="E1135" s="11"/>
    </row>
    <row r="1136" spans="1:5" ht="17" x14ac:dyDescent="0.2">
      <c r="A1136" s="18">
        <v>813110</v>
      </c>
      <c r="B1136" s="19" t="s">
        <v>1247</v>
      </c>
      <c r="C1136" s="22">
        <v>8</v>
      </c>
      <c r="D1136" s="23"/>
      <c r="E1136" s="11"/>
    </row>
    <row r="1137" spans="1:5" ht="17" x14ac:dyDescent="0.2">
      <c r="A1137" s="18">
        <v>813211</v>
      </c>
      <c r="B1137" s="19" t="s">
        <v>1248</v>
      </c>
      <c r="C1137" s="22">
        <v>35</v>
      </c>
      <c r="D1137" s="23"/>
      <c r="E1137" s="11"/>
    </row>
    <row r="1138" spans="1:5" ht="17" x14ac:dyDescent="0.2">
      <c r="A1138" s="18">
        <v>813212</v>
      </c>
      <c r="B1138" s="19" t="s">
        <v>1249</v>
      </c>
      <c r="C1138" s="22">
        <v>30</v>
      </c>
      <c r="D1138" s="23"/>
      <c r="E1138" s="11"/>
    </row>
    <row r="1139" spans="1:5" ht="17" x14ac:dyDescent="0.2">
      <c r="A1139" s="18">
        <v>813219</v>
      </c>
      <c r="B1139" s="19" t="s">
        <v>1250</v>
      </c>
      <c r="C1139" s="22">
        <v>41.5</v>
      </c>
      <c r="D1139" s="23"/>
      <c r="E1139" s="11"/>
    </row>
    <row r="1140" spans="1:5" ht="17" x14ac:dyDescent="0.2">
      <c r="A1140" s="18">
        <v>813311</v>
      </c>
      <c r="B1140" s="19" t="s">
        <v>1251</v>
      </c>
      <c r="C1140" s="22">
        <v>30</v>
      </c>
      <c r="D1140" s="23"/>
      <c r="E1140" s="11"/>
    </row>
    <row r="1141" spans="1:5" ht="17" x14ac:dyDescent="0.2">
      <c r="A1141" s="18">
        <v>813312</v>
      </c>
      <c r="B1141" s="19" t="s">
        <v>1252</v>
      </c>
      <c r="C1141" s="22">
        <v>16.5</v>
      </c>
      <c r="D1141" s="23"/>
      <c r="E1141" s="11"/>
    </row>
    <row r="1142" spans="1:5" ht="17" x14ac:dyDescent="0.2">
      <c r="A1142" s="18">
        <v>813319</v>
      </c>
      <c r="B1142" s="19" t="s">
        <v>1253</v>
      </c>
      <c r="C1142" s="22">
        <v>8</v>
      </c>
      <c r="D1142" s="23"/>
      <c r="E1142" s="11"/>
    </row>
    <row r="1143" spans="1:5" ht="17" x14ac:dyDescent="0.2">
      <c r="A1143" s="18">
        <v>813410</v>
      </c>
      <c r="B1143" s="19" t="s">
        <v>1254</v>
      </c>
      <c r="C1143" s="22">
        <v>8</v>
      </c>
      <c r="D1143" s="23"/>
      <c r="E1143" s="11"/>
    </row>
    <row r="1144" spans="1:5" ht="17" x14ac:dyDescent="0.2">
      <c r="A1144" s="18">
        <v>813910</v>
      </c>
      <c r="B1144" s="19" t="s">
        <v>1255</v>
      </c>
      <c r="C1144" s="22">
        <v>8</v>
      </c>
      <c r="D1144" s="23"/>
      <c r="E1144" s="11"/>
    </row>
    <row r="1145" spans="1:5" ht="17" x14ac:dyDescent="0.2">
      <c r="A1145" s="18">
        <v>813920</v>
      </c>
      <c r="B1145" s="19" t="s">
        <v>1256</v>
      </c>
      <c r="C1145" s="22">
        <v>16.5</v>
      </c>
      <c r="D1145" s="23"/>
      <c r="E1145" s="11"/>
    </row>
    <row r="1146" spans="1:5" ht="17" x14ac:dyDescent="0.2">
      <c r="A1146" s="18">
        <v>813930</v>
      </c>
      <c r="B1146" s="19" t="s">
        <v>262</v>
      </c>
      <c r="C1146" s="22">
        <v>8</v>
      </c>
      <c r="D1146" s="23"/>
      <c r="E1146" s="11"/>
    </row>
    <row r="1147" spans="1:5" ht="17" x14ac:dyDescent="0.2">
      <c r="A1147" s="18">
        <v>813940</v>
      </c>
      <c r="B1147" s="19" t="s">
        <v>1257</v>
      </c>
      <c r="C1147" s="22">
        <v>8</v>
      </c>
      <c r="D1147" s="23"/>
      <c r="E1147" s="11"/>
    </row>
    <row r="1148" spans="1:5" ht="34" x14ac:dyDescent="0.2">
      <c r="A1148" s="18">
        <v>813990</v>
      </c>
      <c r="B1148" s="19" t="s">
        <v>263</v>
      </c>
      <c r="C1148" s="22">
        <v>8</v>
      </c>
      <c r="D1148" s="23"/>
      <c r="E1148" s="11"/>
    </row>
    <row r="1149" spans="1:5" ht="17" x14ac:dyDescent="0.2">
      <c r="B1149" s="25" t="s">
        <v>1258</v>
      </c>
      <c r="C1149" s="9"/>
      <c r="D1149" s="8"/>
      <c r="E1149" s="30" t="s">
        <v>1259</v>
      </c>
    </row>
    <row r="1150" spans="1:5" ht="102" x14ac:dyDescent="0.2">
      <c r="B1150" s="19" t="s">
        <v>1260</v>
      </c>
      <c r="C1150" s="9"/>
      <c r="D1150" s="8"/>
      <c r="E1150" s="11"/>
    </row>
  </sheetData>
  <autoFilter ref="A1:E1150" xr:uid="{00000000-0009-0000-0000-000001000000}"/>
  <hyperlinks>
    <hyperlink ref="E71" location="footnotes!seventeen" display="See footnote 17" xr:uid="{AAE99D83-CFB7-FC43-ADED-99889534FE6A}"/>
    <hyperlink ref="E136" location="footnotes!two" display="See footnote 2" xr:uid="{346EC6EA-B329-F44D-92CB-588A6DC4283A}"/>
    <hyperlink ref="E176" location="footnotes!three" display="See footnote 3" xr:uid="{A089669D-9A8B-E34B-A84E-33008CDDEE97}"/>
    <hyperlink ref="E271" location="footnotes!four" display="See footnote 4" xr:uid="{BB0ECF95-F11B-EB44-8939-1475ED614860}"/>
    <hyperlink ref="E318" location="footnotes!five" display="See footnote 5" xr:uid="{0A6C85B5-81AF-EB4C-92D4-FB498AC27C4C}"/>
    <hyperlink ref="E398" location="footnotes!six" display="See footnote 6" xr:uid="{57D21B62-7FC3-AB42-9676-5ED9B91C0164}"/>
    <hyperlink ref="E438" location="footnotes!six" display="See footnote 6" xr:uid="{BB9FC2C9-CC67-D946-A501-05B3A9029449}"/>
    <hyperlink ref="E463" location="footnotes!six" display="See footnote 6" xr:uid="{D0D7BB77-D361-F747-A79B-DF136A0FA9BA}"/>
    <hyperlink ref="A482" location="'table of size standards'!A475" display="Subsector 336 – Transportation Equipment Manufacturing6" xr:uid="{FA27310A-6E11-E84E-943E-92066154F9AB}"/>
    <hyperlink ref="E482" location="footnotes!six" display="See footnote 6" xr:uid="{4D3388E6-7E2A-604E-B5F9-1A18CFF1C92F}"/>
    <hyperlink ref="E500" location="footnotes!seven" display="See footnote 7" xr:uid="{902AC1FC-8189-1E4A-99D9-B7AE8FBF6518}"/>
    <hyperlink ref="E806" location="footnotes!eight" display="See footnotet 8" xr:uid="{E72A1A69-633D-8C4A-85F3-E1BF023EF492}"/>
    <hyperlink ref="E855" location="footnotes!ten" display="See footnote 10" xr:uid="{F5700A24-57F0-2C4A-AF73-5EC326F0673C}"/>
    <hyperlink ref="E905" location="footnotes!eighteen" display="See footnote 18" xr:uid="{F51CA987-7B62-9D43-BB46-30CF521E1121}"/>
    <hyperlink ref="E920" location="footnotes!ten" display="See footnote 10" xr:uid="{DA837740-1CCA-F54F-B194-F30809BB1D9F}"/>
    <hyperlink ref="E941" location="footnotes!twelve" display="See footnote 12" xr:uid="{44DF3137-6F1B-0E41-BD4E-2B4B530663C3}"/>
    <hyperlink ref="E971" location="footnotes!ten" display="See footnote 10" xr:uid="{DDF2D164-319D-2046-95E8-5C41AFF9EA58}"/>
    <hyperlink ref="E982" location="footnotes!fourteen" display="See footnote 14" xr:uid="{CF8971FA-4E69-F149-9A3F-018D50D375C8}"/>
    <hyperlink ref="E998" location="footnotes!sixteen" display="See footnote 16" xr:uid="{F5982A3F-702A-2B4B-83FD-3548AB4CAA61}"/>
    <hyperlink ref="E1149" location="footnotes!nineteen" display="See footnote 19" xr:uid="{FEC18814-1568-0E4B-9C2B-B2BFDF0CA681}"/>
    <hyperlink ref="E72" location="footnotes!seventeen" display="See footnote 17" xr:uid="{7898502B-32FC-F54D-BEFB-DB9B75E455A9}"/>
    <hyperlink ref="E807:E810" location="footnotes!eight" display="See footnotet 8" xr:uid="{01DB290D-E03D-CF48-80E4-AD0468CDEAC4}"/>
    <hyperlink ref="E956:E957" location="footnotes!ten" display="See footnote 10" xr:uid="{3BC97425-0E79-404F-AC34-B1C6A8F4D892}"/>
    <hyperlink ref="E851:E854" location="footnotes!nine" display="See footnote 9" xr:uid="{B363C16C-C9E7-7F46-98F0-6C147F0B83B8}"/>
    <hyperlink ref="E913" location="footnotes!eleven" display="See footnote 11" xr:uid="{F59E8C61-7724-404F-AD5E-D05DE446E525}"/>
    <hyperlink ref="E914" location="footnotes!eleven" display="See footnote 11" xr:uid="{7E28B5C7-2B7E-9A4F-8093-004ED1F99E5C}"/>
    <hyperlink ref="E915:E917" location="footnotes!eleven" display="See footnote 11" xr:uid="{62585B32-2CDC-3F42-9E94-4CB39BE849ED}"/>
    <hyperlink ref="E918" location="footnotes!eleven" display="See footnote 11" xr:uid="{2203BDCE-6B3F-1349-8934-1F9A3C038229}"/>
    <hyperlink ref="E157" location="footnotes!thirteen" display="See footnote 13" xr:uid="{1C118BD2-832E-2345-B5D7-FC81A16B610B}"/>
    <hyperlink ref="E752" location="footnotes!ten" display="See footnote 10" xr:uid="{937CF3C6-7A90-2C4B-994A-F711EE853E7F}"/>
    <hyperlink ref="E774" location="footnotes!twenty" display="See footnote 20" xr:uid="{46A4A551-6CC4-2940-8A52-0AD66C7ADC33}"/>
  </hyperlinks>
  <printOptions horizontalCentered="1" gridLines="1"/>
  <pageMargins left="0.7" right="0.7" top="0.75" bottom="0.75" header="0.3" footer="0.3"/>
  <pageSetup scale="58" fitToHeight="50" orientation="portrait" r:id="rId1"/>
  <headerFooter>
    <oddFooter>&amp;R&amp;10Table of Small Business Size Standards
As of October 1, 2017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032E9-3C29-8D4A-A032-08FAC746773A}">
  <dimension ref="C3:G38"/>
  <sheetViews>
    <sheetView workbookViewId="0">
      <selection activeCell="E3" sqref="E3:I36"/>
    </sheetView>
  </sheetViews>
  <sheetFormatPr baseColWidth="10" defaultRowHeight="16" x14ac:dyDescent="0.2"/>
  <sheetData>
    <row r="3" spans="3:7" ht="19" x14ac:dyDescent="0.2">
      <c r="C3" s="79"/>
      <c r="E3" s="2">
        <v>111110</v>
      </c>
      <c r="F3" s="2" t="s">
        <v>70</v>
      </c>
      <c r="G3" s="2" t="s">
        <v>1363</v>
      </c>
    </row>
    <row r="4" spans="3:7" ht="19" x14ac:dyDescent="0.2">
      <c r="C4" s="79"/>
      <c r="E4" s="2">
        <v>111120</v>
      </c>
      <c r="F4" s="2" t="s">
        <v>271</v>
      </c>
      <c r="G4" s="2" t="s">
        <v>1355</v>
      </c>
    </row>
    <row r="5" spans="3:7" ht="19" x14ac:dyDescent="0.2">
      <c r="C5" s="79"/>
      <c r="E5" s="2">
        <v>111130</v>
      </c>
      <c r="F5" s="2" t="s">
        <v>272</v>
      </c>
      <c r="G5" s="2" t="s">
        <v>1346</v>
      </c>
    </row>
    <row r="6" spans="3:7" ht="19" x14ac:dyDescent="0.2">
      <c r="C6" s="79"/>
      <c r="E6" s="2">
        <v>111140</v>
      </c>
      <c r="F6" s="2" t="s">
        <v>71</v>
      </c>
      <c r="G6" s="2" t="s">
        <v>1360</v>
      </c>
    </row>
    <row r="7" spans="3:7" ht="19" x14ac:dyDescent="0.2">
      <c r="C7" s="79"/>
      <c r="E7" s="2">
        <v>111150</v>
      </c>
      <c r="F7" s="2" t="s">
        <v>273</v>
      </c>
      <c r="G7" s="2" t="s">
        <v>1352</v>
      </c>
    </row>
    <row r="8" spans="3:7" ht="19" x14ac:dyDescent="0.2">
      <c r="C8" s="79"/>
      <c r="E8" s="2">
        <v>111160</v>
      </c>
      <c r="F8" s="2" t="s">
        <v>72</v>
      </c>
      <c r="G8" s="2" t="s">
        <v>1364</v>
      </c>
    </row>
    <row r="9" spans="3:7" ht="19" x14ac:dyDescent="0.2">
      <c r="C9" s="79"/>
      <c r="E9" s="2">
        <v>111191</v>
      </c>
      <c r="F9" s="2" t="s">
        <v>274</v>
      </c>
      <c r="G9" s="2" t="s">
        <v>1369</v>
      </c>
    </row>
    <row r="10" spans="3:7" ht="19" x14ac:dyDescent="0.2">
      <c r="C10" s="79"/>
      <c r="E10" s="2">
        <v>111199</v>
      </c>
      <c r="F10" s="2" t="s">
        <v>275</v>
      </c>
      <c r="G10" s="2" t="s">
        <v>1348</v>
      </c>
    </row>
    <row r="11" spans="3:7" ht="19" x14ac:dyDescent="0.2">
      <c r="C11" s="79"/>
      <c r="E11" s="2">
        <v>111211</v>
      </c>
      <c r="F11" s="2" t="s">
        <v>276</v>
      </c>
      <c r="G11" s="2" t="s">
        <v>1358</v>
      </c>
    </row>
    <row r="12" spans="3:7" ht="19" x14ac:dyDescent="0.2">
      <c r="C12" s="79"/>
      <c r="E12" s="2">
        <v>111219</v>
      </c>
      <c r="F12" s="2" t="s">
        <v>1341</v>
      </c>
      <c r="G12" s="2" t="s">
        <v>1342</v>
      </c>
    </row>
    <row r="13" spans="3:7" ht="18" x14ac:dyDescent="0.2">
      <c r="E13" s="76">
        <v>111332</v>
      </c>
      <c r="F13" s="2" t="s">
        <v>280</v>
      </c>
      <c r="G13" s="2" t="s">
        <v>1375</v>
      </c>
    </row>
    <row r="14" spans="3:7" ht="19" x14ac:dyDescent="0.2">
      <c r="C14" s="81"/>
      <c r="E14" s="76">
        <v>111333</v>
      </c>
      <c r="F14" s="2" t="s">
        <v>281</v>
      </c>
      <c r="G14" s="2" t="s">
        <v>1362</v>
      </c>
    </row>
    <row r="15" spans="3:7" ht="19" x14ac:dyDescent="0.2">
      <c r="C15" s="79"/>
      <c r="E15" s="2">
        <v>111334</v>
      </c>
      <c r="F15" s="2" t="s">
        <v>282</v>
      </c>
      <c r="G15" s="2" t="s">
        <v>1354</v>
      </c>
    </row>
    <row r="16" spans="3:7" ht="19" x14ac:dyDescent="0.2">
      <c r="C16" s="79"/>
      <c r="E16" s="2">
        <v>111335</v>
      </c>
      <c r="F16" s="2" t="s">
        <v>283</v>
      </c>
      <c r="G16" s="2" t="s">
        <v>1349</v>
      </c>
    </row>
    <row r="17" spans="3:7" ht="19" x14ac:dyDescent="0.2">
      <c r="C17" s="79"/>
      <c r="E17" s="2">
        <v>111336</v>
      </c>
      <c r="F17" s="2" t="s">
        <v>284</v>
      </c>
      <c r="G17" s="2" t="s">
        <v>1343</v>
      </c>
    </row>
    <row r="18" spans="3:7" ht="19" x14ac:dyDescent="0.2">
      <c r="C18" s="79"/>
      <c r="E18" s="2">
        <v>111339</v>
      </c>
      <c r="F18" s="2" t="s">
        <v>285</v>
      </c>
      <c r="G18" s="2" t="s">
        <v>1344</v>
      </c>
    </row>
    <row r="19" spans="3:7" ht="18" x14ac:dyDescent="0.2">
      <c r="E19" s="76">
        <v>111411</v>
      </c>
      <c r="F19" s="2" t="s">
        <v>286</v>
      </c>
      <c r="G19" s="2" t="s">
        <v>1374</v>
      </c>
    </row>
    <row r="20" spans="3:7" ht="18" x14ac:dyDescent="0.2">
      <c r="E20" s="76">
        <v>111421</v>
      </c>
      <c r="F20" s="2" t="s">
        <v>288</v>
      </c>
      <c r="G20" s="2" t="s">
        <v>1373</v>
      </c>
    </row>
    <row r="21" spans="3:7" ht="18" x14ac:dyDescent="0.2">
      <c r="E21" s="76">
        <v>111422</v>
      </c>
      <c r="F21" s="2" t="s">
        <v>289</v>
      </c>
      <c r="G21" s="2" t="s">
        <v>1378</v>
      </c>
    </row>
    <row r="22" spans="3:7" ht="19" x14ac:dyDescent="0.2">
      <c r="C22" s="79"/>
      <c r="E22" s="2">
        <v>111910</v>
      </c>
      <c r="F22" s="2" t="s">
        <v>74</v>
      </c>
      <c r="G22" s="2" t="s">
        <v>1357</v>
      </c>
    </row>
    <row r="23" spans="3:7" ht="19" x14ac:dyDescent="0.2">
      <c r="C23" s="79"/>
      <c r="E23" s="2">
        <v>111920</v>
      </c>
      <c r="F23" s="2" t="s">
        <v>75</v>
      </c>
      <c r="G23" s="2" t="s">
        <v>1368</v>
      </c>
    </row>
    <row r="24" spans="3:7" ht="19" x14ac:dyDescent="0.2">
      <c r="C24" s="79"/>
      <c r="E24" s="2">
        <v>111930</v>
      </c>
      <c r="F24" s="2" t="s">
        <v>76</v>
      </c>
      <c r="G24" s="2" t="s">
        <v>1356</v>
      </c>
    </row>
    <row r="25" spans="3:7" ht="19" x14ac:dyDescent="0.2">
      <c r="C25" s="79"/>
      <c r="E25" s="2">
        <v>111940</v>
      </c>
      <c r="F25" s="2" t="s">
        <v>290</v>
      </c>
      <c r="G25" s="2" t="s">
        <v>1350</v>
      </c>
    </row>
    <row r="26" spans="3:7" ht="19" x14ac:dyDescent="0.2">
      <c r="C26" s="79"/>
      <c r="E26" s="2">
        <v>111991</v>
      </c>
      <c r="F26" s="2" t="s">
        <v>1370</v>
      </c>
      <c r="G26" s="2" t="s">
        <v>1371</v>
      </c>
    </row>
    <row r="27" spans="3:7" ht="19" x14ac:dyDescent="0.2">
      <c r="C27" s="79"/>
      <c r="E27" s="2">
        <v>111992</v>
      </c>
      <c r="F27" s="2" t="s">
        <v>1366</v>
      </c>
      <c r="G27" s="2" t="s">
        <v>1367</v>
      </c>
    </row>
    <row r="28" spans="3:7" ht="19" x14ac:dyDescent="0.2">
      <c r="C28" s="79"/>
      <c r="E28" s="2">
        <v>111998</v>
      </c>
      <c r="F28" s="2" t="s">
        <v>293</v>
      </c>
      <c r="G28" s="2" t="s">
        <v>1353</v>
      </c>
    </row>
    <row r="29" spans="3:7" ht="19" x14ac:dyDescent="0.2">
      <c r="C29" s="79"/>
      <c r="E29" s="2">
        <v>112111</v>
      </c>
      <c r="F29" s="2" t="s">
        <v>295</v>
      </c>
      <c r="G29" s="2" t="s">
        <v>1345</v>
      </c>
    </row>
    <row r="30" spans="3:7" ht="18" x14ac:dyDescent="0.2">
      <c r="E30" s="76">
        <v>112120</v>
      </c>
      <c r="F30" s="2" t="s">
        <v>77</v>
      </c>
      <c r="G30" s="2" t="s">
        <v>1372</v>
      </c>
    </row>
    <row r="31" spans="3:7" ht="19" x14ac:dyDescent="0.2">
      <c r="C31" s="79"/>
      <c r="E31" s="2">
        <v>112210</v>
      </c>
      <c r="F31" s="2" t="s">
        <v>297</v>
      </c>
      <c r="G31" s="2" t="s">
        <v>1361</v>
      </c>
    </row>
    <row r="32" spans="3:7" ht="19" x14ac:dyDescent="0.2">
      <c r="C32" s="79"/>
      <c r="E32" s="2">
        <v>112410</v>
      </c>
      <c r="F32" s="2" t="s">
        <v>80</v>
      </c>
      <c r="G32" s="2" t="s">
        <v>1365</v>
      </c>
    </row>
    <row r="33" spans="3:7" ht="19" x14ac:dyDescent="0.2">
      <c r="C33" s="79"/>
      <c r="E33" s="2">
        <v>112420</v>
      </c>
      <c r="F33" s="2" t="s">
        <v>81</v>
      </c>
      <c r="G33" s="2" t="s">
        <v>1351</v>
      </c>
    </row>
    <row r="34" spans="3:7" ht="19" x14ac:dyDescent="0.2">
      <c r="C34" s="79"/>
      <c r="E34" s="2">
        <v>112511</v>
      </c>
      <c r="F34" s="2" t="s">
        <v>301</v>
      </c>
      <c r="G34" s="2" t="s">
        <v>1359</v>
      </c>
    </row>
    <row r="35" spans="3:7" ht="19" x14ac:dyDescent="0.2">
      <c r="C35" s="79"/>
      <c r="E35" s="2">
        <v>112512</v>
      </c>
      <c r="F35" s="2" t="s">
        <v>302</v>
      </c>
      <c r="G35" s="2" t="s">
        <v>1347</v>
      </c>
    </row>
    <row r="36" spans="3:7" ht="19" x14ac:dyDescent="0.25">
      <c r="C36" s="80"/>
      <c r="E36" s="76">
        <v>112519</v>
      </c>
      <c r="F36" s="2" t="s">
        <v>1376</v>
      </c>
      <c r="G36" s="2" t="s">
        <v>1377</v>
      </c>
    </row>
    <row r="37" spans="3:7" ht="19" x14ac:dyDescent="0.25">
      <c r="C37" s="80"/>
    </row>
    <row r="38" spans="3:7" ht="19" x14ac:dyDescent="0.25">
      <c r="C38" s="80"/>
    </row>
  </sheetData>
  <sortState xmlns:xlrd2="http://schemas.microsoft.com/office/spreadsheetml/2017/richdata2" ref="E3:G36">
    <sortCondition ref="E3:E3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Instructions</vt:lpstr>
      <vt:lpstr>Loan Application</vt:lpstr>
      <vt:lpstr>StaticData</vt:lpstr>
      <vt:lpstr>Attestations</vt:lpstr>
      <vt:lpstr>Calculations</vt:lpstr>
      <vt:lpstr>NAICS Codes</vt:lpstr>
      <vt:lpstr>NAICS Sizing Data</vt:lpstr>
      <vt:lpstr>Sheet11</vt:lpstr>
      <vt:lpstr>AffiliateEmployees</vt:lpstr>
      <vt:lpstr>AnnualRevenue</vt:lpstr>
      <vt:lpstr>BusinessStartDate</vt:lpstr>
      <vt:lpstr>EIDLLoanAdvance</vt:lpstr>
      <vt:lpstr>LegalEntity</vt:lpstr>
      <vt:lpstr>NAICSCode</vt:lpstr>
      <vt:lpstr>NumberOfEmployees</vt:lpstr>
      <vt:lpstr>NumberOfLocations</vt:lpstr>
      <vt:lpstr>'NAICS Codes'!Print_Area</vt:lpstr>
      <vt:lpstr>'NAICS Sizing Data'!Print_Area</vt:lpstr>
      <vt:lpstr>ReceivedPreviousFunding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Josh Rumbaugh</cp:lastModifiedBy>
  <dcterms:created xsi:type="dcterms:W3CDTF">2021-01-09T10:46:20Z</dcterms:created>
  <dcterms:modified xsi:type="dcterms:W3CDTF">2021-01-20T14:41:33Z</dcterms:modified>
</cp:coreProperties>
</file>